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Comm\Documents\EPAGE\Divers\Nouveau dossier\"/>
    </mc:Choice>
  </mc:AlternateContent>
  <xr:revisionPtr revIDLastSave="0" documentId="8_{5A85C61A-247B-4B39-8A8D-E7BB3DB042F5}" xr6:coauthVersionLast="47" xr6:coauthVersionMax="47" xr10:uidLastSave="{00000000-0000-0000-0000-000000000000}"/>
  <bookViews>
    <workbookView xWindow="14100" yWindow="0" windowWidth="14700" windowHeight="15480" tabRatio="1000" xr2:uid="{8BE54CCA-48DB-43D4-97EE-EA8832209751}"/>
  </bookViews>
  <sheets>
    <sheet name="Synthèse fiches actions" sheetId="2" r:id="rId1"/>
    <sheet name="F1.1.A.1" sheetId="14" r:id="rId2"/>
    <sheet name="F1.1.B.1" sheetId="15" r:id="rId3"/>
    <sheet name="F1.1.C.1" sheetId="13" r:id="rId4"/>
    <sheet name="F1.2.1" sheetId="5" r:id="rId5"/>
    <sheet name="F1.2.2" sheetId="6" r:id="rId6"/>
    <sheet name="F1.2.3" sheetId="7" r:id="rId7"/>
    <sheet name="F.1.3.1" sheetId="16" r:id="rId8"/>
    <sheet name="F2.1.1" sheetId="10" r:id="rId9"/>
    <sheet name="F2.2.1" sheetId="8" r:id="rId10"/>
    <sheet name="F2.2.2" sheetId="22" r:id="rId11"/>
    <sheet name="F2.3.1" sheetId="23" r:id="rId12"/>
    <sheet name="F2.3.2" sheetId="24" r:id="rId13"/>
    <sheet name="F2.3.3" sheetId="25" r:id="rId14"/>
    <sheet name="F2.3.4" sheetId="26" r:id="rId15"/>
    <sheet name="F3.1.1" sheetId="17" r:id="rId16"/>
    <sheet name="F3.1.2" sheetId="27" r:id="rId17"/>
    <sheet name="F3.1.3" sheetId="29" r:id="rId18"/>
    <sheet name="F3.2.1" sheetId="28" r:id="rId19"/>
    <sheet name="F4.1.1" sheetId="18" r:id="rId20"/>
    <sheet name="F5.1.1" sheetId="20" r:id="rId21"/>
    <sheet name="F5.2.1" sheetId="21" r:id="rId22"/>
    <sheet name="F5.3.1" sheetId="12" r:id="rId23"/>
    <sheet name="F5.4.1" sheetId="11" r:id="rId24"/>
    <sheet name="F5.5.1" sheetId="19" r:id="rId25"/>
    <sheet name="FPNRDH-1" sheetId="30" r:id="rId26"/>
    <sheet name="FPNRDH-2" sheetId="31" r:id="rId27"/>
    <sheet name="FPNRDH-3" sheetId="32" r:id="rId28"/>
    <sheet name="FCD25-1" sheetId="33" r:id="rId29"/>
    <sheet name="FCD25-2" sheetId="34" r:id="rId30"/>
    <sheet name="FCD15-3" sheetId="38" r:id="rId31"/>
    <sheet name="FFDC25-1" sheetId="39" r:id="rId32"/>
    <sheet name="FFDC25-2" sheetId="40" r:id="rId33"/>
    <sheet name="FFDC25-3" sheetId="41" r:id="rId34"/>
    <sheet name="FFDC25-4" sheetId="42" r:id="rId35"/>
    <sheet name="FFDC25-5" sheetId="43" r:id="rId36"/>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8" i="43" l="1"/>
  <c r="B37" i="43"/>
  <c r="C37" i="43"/>
  <c r="D37" i="43"/>
  <c r="E37" i="43"/>
  <c r="F37" i="43"/>
  <c r="G37" i="43"/>
  <c r="H37" i="43"/>
  <c r="I37" i="43"/>
  <c r="J37" i="43"/>
  <c r="K37" i="43"/>
  <c r="L37" i="43"/>
  <c r="M37" i="43"/>
  <c r="N37" i="43"/>
  <c r="C36" i="43"/>
  <c r="D36" i="43"/>
  <c r="E36" i="43"/>
  <c r="F36" i="43"/>
  <c r="G36" i="43"/>
  <c r="H36" i="43"/>
  <c r="I36" i="43"/>
  <c r="J36" i="43"/>
  <c r="K36" i="43"/>
  <c r="L36" i="43"/>
  <c r="M36" i="43"/>
  <c r="N36" i="43"/>
  <c r="C35" i="43"/>
  <c r="D35" i="43"/>
  <c r="E35" i="43"/>
  <c r="F35" i="43"/>
  <c r="G35" i="43"/>
  <c r="H35" i="43"/>
  <c r="I35" i="43"/>
  <c r="J35" i="43"/>
  <c r="K35" i="43"/>
  <c r="L35" i="43"/>
  <c r="M35" i="43"/>
  <c r="N35" i="43"/>
  <c r="G32" i="43"/>
  <c r="N38" i="42"/>
  <c r="B37" i="42"/>
  <c r="C37" i="42"/>
  <c r="D37" i="42"/>
  <c r="E37" i="42"/>
  <c r="F37" i="42"/>
  <c r="G37" i="42"/>
  <c r="H37" i="42"/>
  <c r="I37" i="42"/>
  <c r="J37" i="42"/>
  <c r="K37" i="42"/>
  <c r="L37" i="42"/>
  <c r="M37" i="42"/>
  <c r="N37" i="42"/>
  <c r="C36" i="42"/>
  <c r="D36" i="42"/>
  <c r="E36" i="42"/>
  <c r="F36" i="42"/>
  <c r="G36" i="42"/>
  <c r="H36" i="42"/>
  <c r="I36" i="42"/>
  <c r="J36" i="42"/>
  <c r="K36" i="42"/>
  <c r="L36" i="42"/>
  <c r="M36" i="42"/>
  <c r="N36" i="42"/>
  <c r="C35" i="42"/>
  <c r="D35" i="42"/>
  <c r="E35" i="42"/>
  <c r="F35" i="42"/>
  <c r="G35" i="42"/>
  <c r="H35" i="42"/>
  <c r="I35" i="42"/>
  <c r="J35" i="42"/>
  <c r="K35" i="42"/>
  <c r="L35" i="42"/>
  <c r="M35" i="42"/>
  <c r="N35" i="42"/>
  <c r="G32" i="42"/>
  <c r="N38" i="41"/>
  <c r="B37" i="41"/>
  <c r="C37" i="41"/>
  <c r="D37" i="41"/>
  <c r="E37" i="41"/>
  <c r="F37" i="41"/>
  <c r="G37" i="41"/>
  <c r="H37" i="41"/>
  <c r="I37" i="41"/>
  <c r="J37" i="41"/>
  <c r="K37" i="41"/>
  <c r="L37" i="41"/>
  <c r="M37" i="41"/>
  <c r="N37" i="41"/>
  <c r="C36" i="41"/>
  <c r="D36" i="41"/>
  <c r="E36" i="41"/>
  <c r="F36" i="41"/>
  <c r="G36" i="41"/>
  <c r="H36" i="41"/>
  <c r="I36" i="41"/>
  <c r="J36" i="41"/>
  <c r="K36" i="41"/>
  <c r="L36" i="41"/>
  <c r="M36" i="41"/>
  <c r="N36" i="41"/>
  <c r="C35" i="41"/>
  <c r="D35" i="41"/>
  <c r="E35" i="41"/>
  <c r="F35" i="41"/>
  <c r="G35" i="41"/>
  <c r="H35" i="41"/>
  <c r="I35" i="41"/>
  <c r="J35" i="41"/>
  <c r="K35" i="41"/>
  <c r="L35" i="41"/>
  <c r="M35" i="41"/>
  <c r="N35" i="41"/>
  <c r="G32" i="41"/>
  <c r="N38" i="40"/>
  <c r="B37" i="40"/>
  <c r="C37" i="40"/>
  <c r="D37" i="40"/>
  <c r="E37" i="40"/>
  <c r="F37" i="40"/>
  <c r="G37" i="40"/>
  <c r="H37" i="40"/>
  <c r="I37" i="40"/>
  <c r="J37" i="40"/>
  <c r="K37" i="40"/>
  <c r="L37" i="40"/>
  <c r="M37" i="40"/>
  <c r="N37" i="40"/>
  <c r="C36" i="40"/>
  <c r="D36" i="40"/>
  <c r="E36" i="40"/>
  <c r="F36" i="40"/>
  <c r="G36" i="40"/>
  <c r="H36" i="40"/>
  <c r="I36" i="40"/>
  <c r="J36" i="40"/>
  <c r="K36" i="40"/>
  <c r="L36" i="40"/>
  <c r="M36" i="40"/>
  <c r="N36" i="40"/>
  <c r="C35" i="40"/>
  <c r="D35" i="40"/>
  <c r="E35" i="40"/>
  <c r="F35" i="40"/>
  <c r="G35" i="40"/>
  <c r="H35" i="40"/>
  <c r="I35" i="40"/>
  <c r="J35" i="40"/>
  <c r="K35" i="40"/>
  <c r="L35" i="40"/>
  <c r="M35" i="40"/>
  <c r="N35" i="40"/>
  <c r="G32" i="40"/>
  <c r="N37" i="39"/>
  <c r="B36" i="39"/>
  <c r="C36" i="39"/>
  <c r="D36" i="39"/>
  <c r="E36" i="39"/>
  <c r="F36" i="39"/>
  <c r="G36" i="39"/>
  <c r="H36" i="39"/>
  <c r="I36" i="39"/>
  <c r="J36" i="39"/>
  <c r="K36" i="39"/>
  <c r="L36" i="39"/>
  <c r="M36" i="39"/>
  <c r="N36" i="39"/>
  <c r="C35" i="39"/>
  <c r="D35" i="39"/>
  <c r="E35" i="39"/>
  <c r="F35" i="39"/>
  <c r="G35" i="39"/>
  <c r="H35" i="39"/>
  <c r="I35" i="39"/>
  <c r="J35" i="39"/>
  <c r="K35" i="39"/>
  <c r="L35" i="39"/>
  <c r="M35" i="39"/>
  <c r="N35" i="39"/>
  <c r="C34" i="39"/>
  <c r="D34" i="39"/>
  <c r="E34" i="39"/>
  <c r="F34" i="39"/>
  <c r="G34" i="39"/>
  <c r="H34" i="39"/>
  <c r="I34" i="39"/>
  <c r="J34" i="39"/>
  <c r="K34" i="39"/>
  <c r="L34" i="39"/>
  <c r="M34" i="39"/>
  <c r="N34" i="39"/>
  <c r="G31" i="39"/>
  <c r="N38" i="38"/>
  <c r="B37" i="38"/>
  <c r="C37" i="38"/>
  <c r="D37" i="38"/>
  <c r="E37" i="38"/>
  <c r="F37" i="38"/>
  <c r="G37" i="38"/>
  <c r="H37" i="38"/>
  <c r="I37" i="38"/>
  <c r="J37" i="38"/>
  <c r="K37" i="38"/>
  <c r="L37" i="38"/>
  <c r="M37" i="38"/>
  <c r="N37" i="38"/>
  <c r="C36" i="38"/>
  <c r="D36" i="38"/>
  <c r="E36" i="38"/>
  <c r="F36" i="38"/>
  <c r="G36" i="38"/>
  <c r="H36" i="38"/>
  <c r="I36" i="38"/>
  <c r="J36" i="38"/>
  <c r="K36" i="38"/>
  <c r="L36" i="38"/>
  <c r="M36" i="38"/>
  <c r="N36" i="38"/>
  <c r="C35" i="38"/>
  <c r="D35" i="38"/>
  <c r="E35" i="38"/>
  <c r="F35" i="38"/>
  <c r="G35" i="38"/>
  <c r="H35" i="38"/>
  <c r="I35" i="38"/>
  <c r="J35" i="38"/>
  <c r="K35" i="38"/>
  <c r="L35" i="38"/>
  <c r="M35" i="38"/>
  <c r="N35" i="38"/>
  <c r="G32" i="38"/>
  <c r="N36" i="34"/>
  <c r="B35" i="34"/>
  <c r="C35" i="34"/>
  <c r="D35" i="34"/>
  <c r="E35" i="34"/>
  <c r="F35" i="34"/>
  <c r="G35" i="34"/>
  <c r="H35" i="34"/>
  <c r="I35" i="34"/>
  <c r="J35" i="34"/>
  <c r="K35" i="34"/>
  <c r="L35" i="34"/>
  <c r="M35" i="34"/>
  <c r="N35" i="34"/>
  <c r="C34" i="34"/>
  <c r="D34" i="34"/>
  <c r="E34" i="34"/>
  <c r="F34" i="34"/>
  <c r="G34" i="34"/>
  <c r="H34" i="34"/>
  <c r="I34" i="34"/>
  <c r="J34" i="34"/>
  <c r="K34" i="34"/>
  <c r="L34" i="34"/>
  <c r="M34" i="34"/>
  <c r="N34" i="34"/>
  <c r="C33" i="34"/>
  <c r="D33" i="34"/>
  <c r="E33" i="34"/>
  <c r="F33" i="34"/>
  <c r="G33" i="34"/>
  <c r="H33" i="34"/>
  <c r="I33" i="34"/>
  <c r="J33" i="34"/>
  <c r="K33" i="34"/>
  <c r="L33" i="34"/>
  <c r="M33" i="34"/>
  <c r="N33" i="34"/>
  <c r="G30" i="34"/>
  <c r="N38" i="33"/>
  <c r="B37" i="33"/>
  <c r="C37" i="33"/>
  <c r="D37" i="33"/>
  <c r="E37" i="33"/>
  <c r="F37" i="33"/>
  <c r="G37" i="33"/>
  <c r="H37" i="33"/>
  <c r="I37" i="33"/>
  <c r="J37" i="33"/>
  <c r="K37" i="33"/>
  <c r="L37" i="33"/>
  <c r="M37" i="33"/>
  <c r="N37" i="33"/>
  <c r="C36" i="33"/>
  <c r="D36" i="33"/>
  <c r="E36" i="33"/>
  <c r="F36" i="33"/>
  <c r="G36" i="33"/>
  <c r="H36" i="33"/>
  <c r="I36" i="33"/>
  <c r="J36" i="33"/>
  <c r="K36" i="33"/>
  <c r="L36" i="33"/>
  <c r="M36" i="33"/>
  <c r="N36" i="33"/>
  <c r="C35" i="33"/>
  <c r="D35" i="33"/>
  <c r="E35" i="33"/>
  <c r="F35" i="33"/>
  <c r="G35" i="33"/>
  <c r="H35" i="33"/>
  <c r="I35" i="33"/>
  <c r="J35" i="33"/>
  <c r="K35" i="33"/>
  <c r="L35" i="33"/>
  <c r="M35" i="33"/>
  <c r="N35" i="33"/>
  <c r="G32" i="33"/>
  <c r="N36" i="32"/>
  <c r="B35" i="32"/>
  <c r="C35" i="32"/>
  <c r="D35" i="32"/>
  <c r="E35" i="32"/>
  <c r="F35" i="32"/>
  <c r="G35" i="32"/>
  <c r="H35" i="32"/>
  <c r="I35" i="32"/>
  <c r="J35" i="32"/>
  <c r="K35" i="32"/>
  <c r="L35" i="32"/>
  <c r="M35" i="32"/>
  <c r="N35" i="32"/>
  <c r="C34" i="32"/>
  <c r="D34" i="32"/>
  <c r="E34" i="32"/>
  <c r="F34" i="32"/>
  <c r="G34" i="32"/>
  <c r="H34" i="32"/>
  <c r="I34" i="32"/>
  <c r="J34" i="32"/>
  <c r="K34" i="32"/>
  <c r="L34" i="32"/>
  <c r="M34" i="32"/>
  <c r="N34" i="32"/>
  <c r="C33" i="32"/>
  <c r="D33" i="32"/>
  <c r="E33" i="32"/>
  <c r="F33" i="32"/>
  <c r="G33" i="32"/>
  <c r="H33" i="32"/>
  <c r="I33" i="32"/>
  <c r="J33" i="32"/>
  <c r="K33" i="32"/>
  <c r="L33" i="32"/>
  <c r="M33" i="32"/>
  <c r="N33" i="32"/>
  <c r="C33" i="31"/>
  <c r="D33" i="31"/>
  <c r="E33" i="31"/>
  <c r="F33" i="31"/>
  <c r="G33" i="31"/>
  <c r="H33" i="31"/>
  <c r="I33" i="31"/>
  <c r="J33" i="31"/>
  <c r="K33" i="31"/>
  <c r="L33" i="31"/>
  <c r="M33" i="31"/>
  <c r="N33" i="31"/>
  <c r="C34" i="31"/>
  <c r="D34" i="31"/>
  <c r="E34" i="31"/>
  <c r="F34" i="31"/>
  <c r="G34" i="31"/>
  <c r="H34" i="31"/>
  <c r="I34" i="31"/>
  <c r="J34" i="31"/>
  <c r="K34" i="31"/>
  <c r="L34" i="31"/>
  <c r="M34" i="31"/>
  <c r="N34" i="31"/>
  <c r="B35" i="31"/>
  <c r="C35" i="31"/>
  <c r="D35" i="31"/>
  <c r="E35" i="31"/>
  <c r="F35" i="31"/>
  <c r="G35" i="31"/>
  <c r="H35" i="31"/>
  <c r="I35" i="31"/>
  <c r="J35" i="31"/>
  <c r="K35" i="31"/>
  <c r="L35" i="31"/>
  <c r="M35" i="31"/>
  <c r="N35" i="31"/>
  <c r="N36" i="31"/>
  <c r="G32" i="30"/>
  <c r="C35" i="30"/>
  <c r="D35" i="30"/>
  <c r="E35" i="30"/>
  <c r="F35" i="30"/>
  <c r="G35" i="30"/>
  <c r="H35" i="30"/>
  <c r="I35" i="30"/>
  <c r="J35" i="30"/>
  <c r="K35" i="30"/>
  <c r="L35" i="30"/>
  <c r="M35" i="30"/>
  <c r="N35" i="30"/>
  <c r="C36" i="30"/>
  <c r="D36" i="30"/>
  <c r="E36" i="30"/>
  <c r="F36" i="30"/>
  <c r="G36" i="30"/>
  <c r="H36" i="30"/>
  <c r="I36" i="30"/>
  <c r="J36" i="30"/>
  <c r="K36" i="30"/>
  <c r="L36" i="30"/>
  <c r="M36" i="30"/>
  <c r="N36" i="30"/>
  <c r="B37" i="30"/>
  <c r="C37" i="30"/>
  <c r="D37" i="30"/>
  <c r="E37" i="30"/>
  <c r="F37" i="30"/>
  <c r="G37" i="30"/>
  <c r="H37" i="30"/>
  <c r="I37" i="30"/>
  <c r="J37" i="30"/>
  <c r="K37" i="30"/>
  <c r="L37" i="30"/>
  <c r="M37" i="30"/>
  <c r="N37" i="30"/>
  <c r="N38" i="30"/>
  <c r="C35" i="11"/>
  <c r="D35" i="11"/>
  <c r="D35" i="12"/>
  <c r="C35" i="12"/>
  <c r="C38" i="21"/>
  <c r="D38" i="21"/>
  <c r="G29" i="20"/>
  <c r="C35" i="20"/>
  <c r="D35" i="20"/>
  <c r="G36" i="18"/>
  <c r="D42" i="18"/>
  <c r="C42" i="18"/>
  <c r="E42" i="18"/>
  <c r="G35" i="29"/>
  <c r="D41" i="29"/>
  <c r="C41" i="29"/>
  <c r="N41" i="29"/>
  <c r="B40" i="29"/>
  <c r="C40" i="29"/>
  <c r="D40" i="29"/>
  <c r="N40" i="29"/>
  <c r="C39" i="29"/>
  <c r="D39" i="29"/>
  <c r="N39" i="29"/>
  <c r="G36" i="29"/>
  <c r="D41" i="28"/>
  <c r="G35" i="28"/>
  <c r="N41" i="28"/>
  <c r="B40" i="28"/>
  <c r="C40" i="28"/>
  <c r="D40" i="28"/>
  <c r="N40" i="28"/>
  <c r="C39" i="28"/>
  <c r="D39" i="28"/>
  <c r="N39" i="28"/>
  <c r="G36" i="28"/>
  <c r="D41" i="27"/>
  <c r="G35" i="27"/>
  <c r="N41" i="27"/>
  <c r="B40" i="27"/>
  <c r="C40" i="27"/>
  <c r="D40" i="27"/>
  <c r="N40" i="27"/>
  <c r="C39" i="27"/>
  <c r="D39" i="27"/>
  <c r="N39" i="27"/>
  <c r="G36" i="27"/>
  <c r="G40" i="17"/>
  <c r="D46" i="17"/>
  <c r="C46" i="17"/>
  <c r="G33" i="26"/>
  <c r="G34" i="26"/>
  <c r="N39" i="26"/>
  <c r="B38" i="26"/>
  <c r="C38" i="26"/>
  <c r="D38" i="26"/>
  <c r="E38" i="26"/>
  <c r="F38" i="26"/>
  <c r="G38" i="26"/>
  <c r="H38" i="26"/>
  <c r="I38" i="26"/>
  <c r="J38" i="26"/>
  <c r="K38" i="26"/>
  <c r="L38" i="26"/>
  <c r="M38" i="26"/>
  <c r="N38" i="26"/>
  <c r="C37" i="26"/>
  <c r="D37" i="26"/>
  <c r="E37" i="26"/>
  <c r="F37" i="26"/>
  <c r="G37" i="26"/>
  <c r="H37" i="26"/>
  <c r="I37" i="26"/>
  <c r="J37" i="26"/>
  <c r="K37" i="26"/>
  <c r="L37" i="26"/>
  <c r="M37" i="26"/>
  <c r="N37" i="26"/>
  <c r="E45" i="25"/>
  <c r="G37" i="25"/>
  <c r="E50" i="25"/>
  <c r="E51" i="25"/>
  <c r="F50" i="25"/>
  <c r="F51" i="25"/>
  <c r="G50" i="25"/>
  <c r="G51" i="25"/>
  <c r="H50" i="25"/>
  <c r="H51" i="25"/>
  <c r="I51" i="25"/>
  <c r="J51" i="25"/>
  <c r="K51" i="25"/>
  <c r="L51" i="25"/>
  <c r="M51" i="25"/>
  <c r="N45" i="25"/>
  <c r="N50" i="25"/>
  <c r="N51" i="25"/>
  <c r="D51" i="25"/>
  <c r="C47" i="25"/>
  <c r="D47" i="25"/>
  <c r="E47" i="25"/>
  <c r="F47" i="25"/>
  <c r="G47" i="25"/>
  <c r="H47" i="25"/>
  <c r="I47" i="25"/>
  <c r="J47" i="25"/>
  <c r="K47" i="25"/>
  <c r="L47" i="25"/>
  <c r="M47" i="25"/>
  <c r="N47" i="25"/>
  <c r="C48" i="25"/>
  <c r="D48" i="25"/>
  <c r="E48" i="25"/>
  <c r="F48" i="25"/>
  <c r="G48" i="25"/>
  <c r="H48" i="25"/>
  <c r="I48" i="25"/>
  <c r="J48" i="25"/>
  <c r="K48" i="25"/>
  <c r="L48" i="25"/>
  <c r="M48" i="25"/>
  <c r="N48" i="25"/>
  <c r="C49" i="25"/>
  <c r="D49" i="25"/>
  <c r="E49" i="25"/>
  <c r="F49" i="25"/>
  <c r="G49" i="25"/>
  <c r="H49" i="25"/>
  <c r="I49" i="25"/>
  <c r="J49" i="25"/>
  <c r="K49" i="25"/>
  <c r="L49" i="25"/>
  <c r="M49" i="25"/>
  <c r="N49" i="25"/>
  <c r="G39" i="25"/>
  <c r="B44" i="25"/>
  <c r="C44" i="25"/>
  <c r="D44" i="25"/>
  <c r="E44" i="25"/>
  <c r="F44" i="25"/>
  <c r="G44" i="25"/>
  <c r="H44" i="25"/>
  <c r="I44" i="25"/>
  <c r="J44" i="25"/>
  <c r="K44" i="25"/>
  <c r="L44" i="25"/>
  <c r="M44" i="25"/>
  <c r="N44" i="25"/>
  <c r="C43" i="25"/>
  <c r="D43" i="25"/>
  <c r="E43" i="25"/>
  <c r="F43" i="25"/>
  <c r="G43" i="25"/>
  <c r="H43" i="25"/>
  <c r="I43" i="25"/>
  <c r="J43" i="25"/>
  <c r="K43" i="25"/>
  <c r="L43" i="25"/>
  <c r="M43" i="25"/>
  <c r="N43" i="25"/>
  <c r="G32" i="24"/>
  <c r="F38" i="24"/>
  <c r="G38" i="24"/>
  <c r="H38" i="24"/>
  <c r="I38" i="24"/>
  <c r="J38" i="24"/>
  <c r="K38" i="24"/>
  <c r="L38" i="24"/>
  <c r="M38" i="24"/>
  <c r="E38" i="24"/>
  <c r="D38" i="24"/>
  <c r="N38" i="24"/>
  <c r="B37" i="24"/>
  <c r="C37" i="24"/>
  <c r="D37" i="24"/>
  <c r="E37" i="24"/>
  <c r="F37" i="24"/>
  <c r="G37" i="24"/>
  <c r="H37" i="24"/>
  <c r="I37" i="24"/>
  <c r="J37" i="24"/>
  <c r="K37" i="24"/>
  <c r="L37" i="24"/>
  <c r="M37" i="24"/>
  <c r="N37" i="24"/>
  <c r="C36" i="24"/>
  <c r="D36" i="24"/>
  <c r="E36" i="24"/>
  <c r="F36" i="24"/>
  <c r="G36" i="24"/>
  <c r="H36" i="24"/>
  <c r="I36" i="24"/>
  <c r="J36" i="24"/>
  <c r="K36" i="24"/>
  <c r="L36" i="24"/>
  <c r="M36" i="24"/>
  <c r="N36" i="24"/>
  <c r="G33" i="24"/>
  <c r="G36" i="8"/>
  <c r="E42" i="8"/>
  <c r="D42" i="8"/>
  <c r="C42" i="8"/>
  <c r="G29" i="23"/>
  <c r="E35" i="23"/>
  <c r="F35" i="23"/>
  <c r="G35" i="23"/>
  <c r="H35" i="23"/>
  <c r="I35" i="23"/>
  <c r="J35" i="23"/>
  <c r="K35" i="23"/>
  <c r="L35" i="23"/>
  <c r="M35" i="23"/>
  <c r="D35" i="23"/>
  <c r="N35" i="23"/>
  <c r="B34" i="23"/>
  <c r="C34" i="23"/>
  <c r="D34" i="23"/>
  <c r="E34" i="23"/>
  <c r="F34" i="23"/>
  <c r="G34" i="23"/>
  <c r="H34" i="23"/>
  <c r="I34" i="23"/>
  <c r="J34" i="23"/>
  <c r="K34" i="23"/>
  <c r="L34" i="23"/>
  <c r="M34" i="23"/>
  <c r="N34" i="23"/>
  <c r="C33" i="23"/>
  <c r="D33" i="23"/>
  <c r="E33" i="23"/>
  <c r="F33" i="23"/>
  <c r="G33" i="23"/>
  <c r="H33" i="23"/>
  <c r="I33" i="23"/>
  <c r="J33" i="23"/>
  <c r="K33" i="23"/>
  <c r="L33" i="23"/>
  <c r="M33" i="23"/>
  <c r="N33" i="23"/>
  <c r="G30" i="23"/>
  <c r="G29" i="22"/>
  <c r="C35" i="22"/>
  <c r="E35" i="22"/>
  <c r="F35" i="22"/>
  <c r="G35" i="22"/>
  <c r="H35" i="22"/>
  <c r="I35" i="22"/>
  <c r="J35" i="22"/>
  <c r="K35" i="22"/>
  <c r="L35" i="22"/>
  <c r="D35" i="22"/>
  <c r="N35" i="22"/>
  <c r="B34" i="22"/>
  <c r="C34" i="22"/>
  <c r="D34" i="22"/>
  <c r="E34" i="22"/>
  <c r="F34" i="22"/>
  <c r="G34" i="22"/>
  <c r="H34" i="22"/>
  <c r="I34" i="22"/>
  <c r="J34" i="22"/>
  <c r="K34" i="22"/>
  <c r="L34" i="22"/>
  <c r="M34" i="22"/>
  <c r="N34" i="22"/>
  <c r="C33" i="22"/>
  <c r="D33" i="22"/>
  <c r="E33" i="22"/>
  <c r="F33" i="22"/>
  <c r="G33" i="22"/>
  <c r="H33" i="22"/>
  <c r="I33" i="22"/>
  <c r="J33" i="22"/>
  <c r="K33" i="22"/>
  <c r="L33" i="22"/>
  <c r="M33" i="22"/>
  <c r="N33" i="22"/>
  <c r="G30" i="22"/>
  <c r="G29" i="10"/>
  <c r="G30" i="16"/>
  <c r="C36" i="16"/>
  <c r="G36" i="7"/>
  <c r="D42" i="7"/>
  <c r="G35" i="6"/>
  <c r="D41" i="6"/>
  <c r="C38" i="5"/>
  <c r="G29" i="13"/>
  <c r="E35" i="13"/>
  <c r="F35" i="13"/>
  <c r="G35" i="13"/>
  <c r="H35" i="13"/>
  <c r="I35" i="13"/>
  <c r="J35" i="13"/>
  <c r="K35" i="13"/>
  <c r="L35" i="13"/>
  <c r="M35" i="13"/>
  <c r="D35" i="13"/>
  <c r="C35" i="13"/>
  <c r="G35" i="15"/>
  <c r="G36" i="15"/>
  <c r="D42" i="15"/>
  <c r="G36" i="14"/>
  <c r="D42" i="14"/>
  <c r="M65" i="19"/>
  <c r="L65" i="19"/>
  <c r="K65" i="19"/>
  <c r="J65" i="19"/>
  <c r="I65" i="19"/>
  <c r="H65" i="19"/>
  <c r="G65" i="19"/>
  <c r="F65" i="19"/>
  <c r="E65" i="19"/>
  <c r="D65" i="19"/>
  <c r="G59" i="19"/>
  <c r="M35" i="11"/>
  <c r="E35" i="11"/>
  <c r="F35" i="11"/>
  <c r="G35" i="11"/>
  <c r="H35" i="11"/>
  <c r="I35" i="11"/>
  <c r="J35" i="11"/>
  <c r="K35" i="11"/>
  <c r="L35" i="11"/>
  <c r="G29" i="11"/>
  <c r="E35" i="12"/>
  <c r="F35" i="12"/>
  <c r="G35" i="12"/>
  <c r="H35" i="12"/>
  <c r="I35" i="12"/>
  <c r="J35" i="12"/>
  <c r="K35" i="12"/>
  <c r="L35" i="12"/>
  <c r="G29" i="12"/>
  <c r="G32" i="21"/>
  <c r="L35" i="20"/>
  <c r="E35" i="20"/>
  <c r="F35" i="20"/>
  <c r="G35" i="20"/>
  <c r="H35" i="20"/>
  <c r="I35" i="20"/>
  <c r="J35" i="20"/>
  <c r="K35" i="20"/>
  <c r="B45" i="17"/>
  <c r="D45" i="17"/>
  <c r="D44" i="17"/>
  <c r="C45" i="17"/>
  <c r="C44" i="17"/>
  <c r="D35" i="10"/>
  <c r="E35" i="10"/>
  <c r="F35" i="10"/>
  <c r="G35" i="10"/>
  <c r="H35" i="10"/>
  <c r="I35" i="10"/>
  <c r="J35" i="10"/>
  <c r="K35" i="10"/>
  <c r="L35" i="10"/>
  <c r="M35" i="10"/>
  <c r="E36" i="16"/>
  <c r="F36" i="16"/>
  <c r="G36" i="16"/>
  <c r="H36" i="16"/>
  <c r="I36" i="16"/>
  <c r="J36" i="16"/>
  <c r="K36" i="16"/>
  <c r="L36" i="16"/>
  <c r="D36" i="16"/>
  <c r="E42" i="7"/>
  <c r="F42" i="7"/>
  <c r="G42" i="7"/>
  <c r="H42" i="7"/>
  <c r="I42" i="7"/>
  <c r="J42" i="7"/>
  <c r="K42" i="7"/>
  <c r="L42" i="7"/>
  <c r="M42" i="7"/>
  <c r="E41" i="6"/>
  <c r="F41" i="6"/>
  <c r="G41" i="6"/>
  <c r="H41" i="6"/>
  <c r="I41" i="6"/>
  <c r="J41" i="6"/>
  <c r="K41" i="6"/>
  <c r="L41" i="6"/>
  <c r="M41" i="6"/>
  <c r="E38" i="5"/>
  <c r="F38" i="5"/>
  <c r="G38" i="5"/>
  <c r="H38" i="5"/>
  <c r="I38" i="5"/>
  <c r="J38" i="5"/>
  <c r="K38" i="5"/>
  <c r="L38" i="5"/>
  <c r="M38" i="5"/>
  <c r="D38" i="5"/>
  <c r="G32" i="5"/>
  <c r="E42" i="15"/>
  <c r="F42" i="15"/>
  <c r="G42" i="15"/>
  <c r="H42" i="15"/>
  <c r="I42" i="15"/>
  <c r="J42" i="15"/>
  <c r="K42" i="15"/>
  <c r="L42" i="15"/>
  <c r="E42" i="14"/>
  <c r="F42" i="14"/>
  <c r="G42" i="14"/>
  <c r="H42" i="14"/>
  <c r="I42" i="14"/>
  <c r="J42" i="14"/>
  <c r="K42" i="14"/>
  <c r="L42" i="14"/>
  <c r="M42" i="14"/>
  <c r="N46" i="17"/>
  <c r="J45" i="17"/>
  <c r="K45" i="17"/>
  <c r="L45" i="17"/>
  <c r="M45" i="17"/>
  <c r="N45" i="17"/>
  <c r="J44" i="17"/>
  <c r="K44" i="17"/>
  <c r="L44" i="17"/>
  <c r="M44" i="17"/>
  <c r="N44" i="17"/>
  <c r="B41" i="8"/>
  <c r="D41" i="8"/>
  <c r="E41" i="8"/>
  <c r="F41" i="8"/>
  <c r="G41" i="8"/>
  <c r="H41" i="8"/>
  <c r="I41" i="8"/>
  <c r="J41" i="8"/>
  <c r="K41" i="8"/>
  <c r="L41" i="8"/>
  <c r="M41" i="8"/>
  <c r="C41" i="8"/>
  <c r="D40" i="8"/>
  <c r="E40" i="8"/>
  <c r="F40" i="8"/>
  <c r="G40" i="8"/>
  <c r="H40" i="8"/>
  <c r="I40" i="8"/>
  <c r="J40" i="8"/>
  <c r="K40" i="8"/>
  <c r="L40" i="8"/>
  <c r="M40" i="8"/>
  <c r="C40" i="8"/>
  <c r="B35" i="16"/>
  <c r="D35" i="16"/>
  <c r="E35" i="16"/>
  <c r="F35" i="16"/>
  <c r="G35" i="16"/>
  <c r="H35" i="16"/>
  <c r="I35" i="16"/>
  <c r="J35" i="16"/>
  <c r="K35" i="16"/>
  <c r="L35" i="16"/>
  <c r="M35" i="16"/>
  <c r="C35" i="16"/>
  <c r="N38" i="21"/>
  <c r="B37" i="21"/>
  <c r="C37" i="21"/>
  <c r="D37" i="21"/>
  <c r="F37" i="21"/>
  <c r="G37" i="21"/>
  <c r="H37" i="21"/>
  <c r="I37" i="21"/>
  <c r="J37" i="21"/>
  <c r="K37" i="21"/>
  <c r="L37" i="21"/>
  <c r="M37" i="21"/>
  <c r="N37" i="21"/>
  <c r="C36" i="21"/>
  <c r="D36" i="21"/>
  <c r="F36" i="21"/>
  <c r="G36" i="21"/>
  <c r="H36" i="21"/>
  <c r="I36" i="21"/>
  <c r="J36" i="21"/>
  <c r="K36" i="21"/>
  <c r="L36" i="21"/>
  <c r="M36" i="21"/>
  <c r="N36" i="21"/>
  <c r="G33" i="21"/>
  <c r="G31" i="16"/>
  <c r="N36" i="16"/>
  <c r="N35" i="16"/>
  <c r="C34" i="16"/>
  <c r="D34" i="16"/>
  <c r="E34" i="16"/>
  <c r="F34" i="16"/>
  <c r="G34" i="16"/>
  <c r="H34" i="16"/>
  <c r="I34" i="16"/>
  <c r="J34" i="16"/>
  <c r="K34" i="16"/>
  <c r="L34" i="16"/>
  <c r="M34" i="16"/>
  <c r="N34" i="16"/>
  <c r="B34" i="13"/>
  <c r="D34" i="13"/>
  <c r="E34" i="13"/>
  <c r="F34" i="13"/>
  <c r="G34" i="13"/>
  <c r="H34" i="13"/>
  <c r="I34" i="13"/>
  <c r="J34" i="13"/>
  <c r="K34" i="13"/>
  <c r="L34" i="13"/>
  <c r="M34" i="13"/>
  <c r="D33" i="13"/>
  <c r="E33" i="13"/>
  <c r="F33" i="13"/>
  <c r="G33" i="13"/>
  <c r="H33" i="13"/>
  <c r="I33" i="13"/>
  <c r="J33" i="13"/>
  <c r="K33" i="13"/>
  <c r="L33" i="13"/>
  <c r="M33" i="13"/>
  <c r="C34" i="13"/>
  <c r="C33" i="13"/>
  <c r="B41" i="15"/>
  <c r="D41" i="15"/>
  <c r="E41" i="15"/>
  <c r="F41" i="15"/>
  <c r="G41" i="15"/>
  <c r="H41" i="15"/>
  <c r="I41" i="15"/>
  <c r="J41" i="15"/>
  <c r="K41" i="15"/>
  <c r="L41" i="15"/>
  <c r="M41" i="15"/>
  <c r="C40" i="15"/>
  <c r="C41" i="15"/>
  <c r="N42" i="15"/>
  <c r="N41" i="15"/>
  <c r="D40" i="15"/>
  <c r="E40" i="15"/>
  <c r="F40" i="15"/>
  <c r="G40" i="15"/>
  <c r="H40" i="15"/>
  <c r="I40" i="15"/>
  <c r="J40" i="15"/>
  <c r="K40" i="15"/>
  <c r="L40" i="15"/>
  <c r="M40" i="15"/>
  <c r="N40" i="15"/>
  <c r="B41" i="14"/>
  <c r="D41" i="14"/>
  <c r="E41" i="14"/>
  <c r="F41" i="14"/>
  <c r="G41" i="14"/>
  <c r="H41" i="14"/>
  <c r="I41" i="14"/>
  <c r="J41" i="14"/>
  <c r="K41" i="14"/>
  <c r="L41" i="14"/>
  <c r="M41" i="14"/>
  <c r="D40" i="14"/>
  <c r="E40" i="14"/>
  <c r="F40" i="14"/>
  <c r="G40" i="14"/>
  <c r="H40" i="14"/>
  <c r="I40" i="14"/>
  <c r="J40" i="14"/>
  <c r="K40" i="14"/>
  <c r="L40" i="14"/>
  <c r="M40" i="14"/>
  <c r="B41" i="7"/>
  <c r="D41" i="7"/>
  <c r="E41" i="7"/>
  <c r="F41" i="7"/>
  <c r="G41" i="7"/>
  <c r="H41" i="7"/>
  <c r="I41" i="7"/>
  <c r="J41" i="7"/>
  <c r="K41" i="7"/>
  <c r="L41" i="7"/>
  <c r="M41" i="7"/>
  <c r="D40" i="7"/>
  <c r="E40" i="7"/>
  <c r="F40" i="7"/>
  <c r="G40" i="7"/>
  <c r="H40" i="7"/>
  <c r="I40" i="7"/>
  <c r="J40" i="7"/>
  <c r="K40" i="7"/>
  <c r="L40" i="7"/>
  <c r="M40" i="7"/>
  <c r="C41" i="7"/>
  <c r="C40" i="7"/>
  <c r="N42" i="7"/>
  <c r="N41" i="7"/>
  <c r="N40" i="7"/>
  <c r="G37" i="7"/>
  <c r="B34" i="20"/>
  <c r="L34" i="20"/>
  <c r="K34" i="20"/>
  <c r="J34" i="20"/>
  <c r="I34" i="20"/>
  <c r="F34" i="20"/>
  <c r="E34" i="20"/>
  <c r="N35" i="20"/>
  <c r="G34" i="20"/>
  <c r="H34" i="20"/>
  <c r="M34" i="20"/>
  <c r="E33" i="20"/>
  <c r="F33" i="20"/>
  <c r="G33" i="20"/>
  <c r="H33" i="20"/>
  <c r="J33" i="20"/>
  <c r="K33" i="20"/>
  <c r="M33" i="20"/>
  <c r="C34" i="20"/>
  <c r="C33" i="20"/>
  <c r="M33" i="11"/>
  <c r="D33" i="11"/>
  <c r="E33" i="11"/>
  <c r="F33" i="11"/>
  <c r="G33" i="11"/>
  <c r="H33" i="11"/>
  <c r="I33" i="11"/>
  <c r="J33" i="11"/>
  <c r="K33" i="11"/>
  <c r="L33" i="11"/>
  <c r="B34" i="11"/>
  <c r="D34" i="11"/>
  <c r="E34" i="11"/>
  <c r="F34" i="11"/>
  <c r="G34" i="11"/>
  <c r="H34" i="11"/>
  <c r="I34" i="11"/>
  <c r="J34" i="11"/>
  <c r="K34" i="11"/>
  <c r="L34" i="11"/>
  <c r="M34" i="11"/>
  <c r="C34" i="11"/>
  <c r="C33" i="11"/>
  <c r="D33" i="12"/>
  <c r="E33" i="12"/>
  <c r="F33" i="12"/>
  <c r="G33" i="12"/>
  <c r="H33" i="12"/>
  <c r="I33" i="12"/>
  <c r="J33" i="12"/>
  <c r="K33" i="12"/>
  <c r="L33" i="12"/>
  <c r="M33" i="12"/>
  <c r="B34" i="12"/>
  <c r="D34" i="12"/>
  <c r="E34" i="12"/>
  <c r="F34" i="12"/>
  <c r="G34" i="12"/>
  <c r="H34" i="12"/>
  <c r="I34" i="12"/>
  <c r="J34" i="12"/>
  <c r="K34" i="12"/>
  <c r="L34" i="12"/>
  <c r="M34" i="12"/>
  <c r="C34" i="12"/>
  <c r="C33" i="12"/>
  <c r="B64" i="19"/>
  <c r="D64" i="19"/>
  <c r="E64" i="19"/>
  <c r="F64" i="19"/>
  <c r="G64" i="19"/>
  <c r="H64" i="19"/>
  <c r="I64" i="19"/>
  <c r="J64" i="19"/>
  <c r="K64" i="19"/>
  <c r="L64" i="19"/>
  <c r="M64" i="19"/>
  <c r="C64" i="19"/>
  <c r="D63" i="19"/>
  <c r="E63" i="19"/>
  <c r="F63" i="19"/>
  <c r="G63" i="19"/>
  <c r="H63" i="19"/>
  <c r="I63" i="19"/>
  <c r="J63" i="19"/>
  <c r="K63" i="19"/>
  <c r="L63" i="19"/>
  <c r="M63" i="19"/>
  <c r="C63" i="19"/>
  <c r="B41" i="18"/>
  <c r="D41" i="18"/>
  <c r="E41" i="18"/>
  <c r="F41" i="18"/>
  <c r="G41" i="18"/>
  <c r="H41" i="18"/>
  <c r="I41" i="18"/>
  <c r="J41" i="18"/>
  <c r="C41" i="18"/>
  <c r="K41" i="18"/>
  <c r="L41" i="18"/>
  <c r="M41" i="18"/>
  <c r="N41" i="18"/>
  <c r="D40" i="18"/>
  <c r="E40" i="18"/>
  <c r="F40" i="18"/>
  <c r="G40" i="18"/>
  <c r="H40" i="18"/>
  <c r="I40" i="18"/>
  <c r="J40" i="18"/>
  <c r="K40" i="18"/>
  <c r="L40" i="18"/>
  <c r="M40" i="18"/>
  <c r="C40" i="18"/>
  <c r="N42" i="18"/>
  <c r="N42" i="8"/>
  <c r="G37" i="8"/>
  <c r="B34" i="10"/>
  <c r="D34" i="10"/>
  <c r="E34" i="10"/>
  <c r="F34" i="10"/>
  <c r="G34" i="10"/>
  <c r="H34" i="10"/>
  <c r="I34" i="10"/>
  <c r="J34" i="10"/>
  <c r="K34" i="10"/>
  <c r="L34" i="10"/>
  <c r="M34" i="10"/>
  <c r="C34" i="10"/>
  <c r="D33" i="10"/>
  <c r="E33" i="10"/>
  <c r="F33" i="10"/>
  <c r="G33" i="10"/>
  <c r="H33" i="10"/>
  <c r="I33" i="10"/>
  <c r="J33" i="10"/>
  <c r="K33" i="10"/>
  <c r="L33" i="10"/>
  <c r="M33" i="10"/>
  <c r="C33" i="10"/>
  <c r="B40" i="6"/>
  <c r="D40" i="6"/>
  <c r="E40" i="6"/>
  <c r="F40" i="6"/>
  <c r="G40" i="6"/>
  <c r="H40" i="6"/>
  <c r="I40" i="6"/>
  <c r="J40" i="6"/>
  <c r="K40" i="6"/>
  <c r="L40" i="6"/>
  <c r="M40" i="6"/>
  <c r="C40" i="6"/>
  <c r="D39" i="6"/>
  <c r="E39" i="6"/>
  <c r="F39" i="6"/>
  <c r="G39" i="6"/>
  <c r="H39" i="6"/>
  <c r="I39" i="6"/>
  <c r="J39" i="6"/>
  <c r="K39" i="6"/>
  <c r="L39" i="6"/>
  <c r="M39" i="6"/>
  <c r="C39" i="6"/>
  <c r="B37" i="5"/>
  <c r="D37" i="5"/>
  <c r="E37" i="5"/>
  <c r="F37" i="5"/>
  <c r="G37" i="5"/>
  <c r="H37" i="5"/>
  <c r="I37" i="5"/>
  <c r="J37" i="5"/>
  <c r="K37" i="5"/>
  <c r="L37" i="5"/>
  <c r="M37" i="5"/>
  <c r="C37" i="5"/>
  <c r="D36" i="5"/>
  <c r="E36" i="5"/>
  <c r="F36" i="5"/>
  <c r="G36" i="5"/>
  <c r="H36" i="5"/>
  <c r="I36" i="5"/>
  <c r="J36" i="5"/>
  <c r="K36" i="5"/>
  <c r="L36" i="5"/>
  <c r="M36" i="5"/>
  <c r="C36" i="5"/>
  <c r="N35" i="13"/>
  <c r="N34" i="13"/>
  <c r="N33" i="13"/>
  <c r="N42" i="14"/>
  <c r="N41" i="14"/>
  <c r="N40" i="14"/>
  <c r="G30" i="20"/>
  <c r="G41" i="17"/>
  <c r="L33" i="20"/>
  <c r="I33" i="20"/>
  <c r="D33" i="20"/>
  <c r="D34" i="20"/>
  <c r="N34" i="20"/>
  <c r="N33" i="20"/>
  <c r="N35" i="11"/>
  <c r="N34" i="11"/>
  <c r="N33" i="11"/>
  <c r="N33" i="12"/>
  <c r="N35" i="12"/>
  <c r="N34" i="12"/>
  <c r="N63" i="19"/>
  <c r="N65" i="19"/>
  <c r="N64" i="19"/>
  <c r="N40" i="18"/>
  <c r="N40" i="8"/>
  <c r="N41" i="8"/>
  <c r="N35" i="10"/>
  <c r="N33" i="10"/>
  <c r="N34" i="10"/>
  <c r="N39" i="6"/>
  <c r="N41" i="6"/>
  <c r="N40" i="6"/>
  <c r="N38" i="5"/>
  <c r="N36" i="5"/>
  <c r="N37" i="5"/>
  <c r="G60" i="19"/>
  <c r="G37" i="18"/>
  <c r="G37" i="15"/>
  <c r="G37" i="14"/>
  <c r="G30" i="13"/>
  <c r="G30" i="12"/>
  <c r="G30" i="11"/>
  <c r="G30" i="10"/>
</calcChain>
</file>

<file path=xl/sharedStrings.xml><?xml version="1.0" encoding="utf-8"?>
<sst xmlns="http://schemas.openxmlformats.org/spreadsheetml/2006/main" count="2416" uniqueCount="581">
  <si>
    <t xml:space="preserve">Maîtres d'ouvrage potentiels </t>
  </si>
  <si>
    <t xml:space="preserve">Pilote </t>
  </si>
  <si>
    <t xml:space="preserve">Autres acteurs </t>
  </si>
  <si>
    <t xml:space="preserve">EPAGE Doubs Dessoubre </t>
  </si>
  <si>
    <t>Condition d'exécution</t>
  </si>
  <si>
    <t xml:space="preserve">Indicateurs d'évaluation </t>
  </si>
  <si>
    <t>Travaux</t>
  </si>
  <si>
    <t>Coûts prévisionnels</t>
  </si>
  <si>
    <t>Coût agent (120j*1.3)</t>
  </si>
  <si>
    <t>Total global TTC</t>
  </si>
  <si>
    <t xml:space="preserve">Plan de financement </t>
  </si>
  <si>
    <t>Objectifs globaux</t>
  </si>
  <si>
    <t>Objectifs opérationnels</t>
  </si>
  <si>
    <t>2. Préservation des milieux humides</t>
  </si>
  <si>
    <t>2.1. Suivi des documents d'urbanisme</t>
  </si>
  <si>
    <t>3. Restauration des milieux humides</t>
  </si>
  <si>
    <t>3.1. Restauration des fonctions hydrologiques</t>
  </si>
  <si>
    <t>3.2. Restauration des fonctions patrimoniales</t>
  </si>
  <si>
    <t>4. Connaissances et actualisation des données</t>
  </si>
  <si>
    <t>5. Animation du plan de gestion stratégique</t>
  </si>
  <si>
    <t>Actions</t>
  </si>
  <si>
    <t>1.1. Anticipation/ Pérennisation</t>
  </si>
  <si>
    <t>1.2. Maîtrise de l'usage</t>
  </si>
  <si>
    <t>1.3. Maîtrise de la propriété</t>
  </si>
  <si>
    <t>Acquisition de parcelles à préserver ou restaurer</t>
  </si>
  <si>
    <t>2.2. Sensibilisation</t>
  </si>
  <si>
    <t>Fiches actions correspondantes</t>
  </si>
  <si>
    <t>A.Veille SAFER</t>
  </si>
  <si>
    <t>Effectuer le suivi des milieux humides gerés par les partenaires</t>
  </si>
  <si>
    <t>Effectuer le suivi du PGS</t>
  </si>
  <si>
    <t>Objectif(s) à atteindre</t>
  </si>
  <si>
    <t>Milieu(x) humide(s) concerné(s)</t>
  </si>
  <si>
    <t xml:space="preserve">Carte : </t>
  </si>
  <si>
    <t>Description de l'action</t>
  </si>
  <si>
    <t>Planning prévisionnel</t>
  </si>
  <si>
    <t>Jan</t>
  </si>
  <si>
    <t>Fév</t>
  </si>
  <si>
    <t>Mar</t>
  </si>
  <si>
    <t>Avr</t>
  </si>
  <si>
    <t>Mai</t>
  </si>
  <si>
    <t>Juin</t>
  </si>
  <si>
    <t>Juill</t>
  </si>
  <si>
    <t>Aout</t>
  </si>
  <si>
    <t>Sept</t>
  </si>
  <si>
    <t>Oct</t>
  </si>
  <si>
    <t>Nov</t>
  </si>
  <si>
    <t>Dec</t>
  </si>
  <si>
    <t xml:space="preserve">Année(s) : </t>
  </si>
  <si>
    <t>Evaluation de réalisation</t>
  </si>
  <si>
    <t>Étude pré-travaux</t>
  </si>
  <si>
    <t>- Accompagner le CD25 dans la mise en œuvre de son droit de préemption au titre des ENS
- Mettre en place un partenariat avec le CD25 pour l'exercice de son droit de préemption sur les milieux humides du territoire</t>
  </si>
  <si>
    <t>B. Veille EPF</t>
  </si>
  <si>
    <t>Contractualisation pour l'usage (baux emphytéotiques, BRCE, ORE, MAEC)</t>
  </si>
  <si>
    <t>Lecture, avis et suivi des SCoT (Doubs Central, Doubs Horloger, Porte du Haut Doubs), suivi des PLUi et PLU, suivi des cartes communales</t>
  </si>
  <si>
    <t>- Poursuivre les liens avec les EPCI porteuses de ces documents et faire le porter à connaissance des enjeux milieux humides ;
- Emettre des avis en faveur des milieux humides au moment de l'élaboration ou de la révision des documents d'urbanisme</t>
  </si>
  <si>
    <t>C. Droit préemption département</t>
  </si>
  <si>
    <t>Sensiblisation de différents publics autour de la thématique des milieux humides</t>
  </si>
  <si>
    <t xml:space="preserve">- Participer à des journées de sensibilisation telles que la fête de la nature, la journée mondiale des zones humides, etc ;
- Apporter un soutien technique aux collectivités qui souhaitent aménager des sentiers, faire une ouverture au public ou encore réaliser une ATE (Aire Terrestre Educative) aux abords de leurs milieux humides ;
- Intervenir auprès des écoliers de tout niveau ;
- Intervenir auprès des professions agricoles et sylvicoles </t>
  </si>
  <si>
    <t>Réaliser des chantiers visant à la restauration des fonctionnalités patrimonaliales des milieux humides</t>
  </si>
  <si>
    <t>4.1. Réalisation de diagnostics milieux humides</t>
  </si>
  <si>
    <t>- Réaliser l'animation foncière sur les milieux humides prioritaires
- Réaliser des études de connaissances du milieu (étude pré-travaux)
- Mettre en œuvre les phases AVP, PRO jusqu'à la phase opérationnelle
- Réaliser un suivi post-travaux
- Apporter un soutien technique sur les travaux des partenaires</t>
  </si>
  <si>
    <t>Améliorer la connaissance sur des secteurs peu voir pas connu et dont la priorisation, telle que menée, n'a pas pu faire ressortir les enjeux des milieux humides concernés</t>
  </si>
  <si>
    <t>Présenter le plan de gestion stratégique aux élus locaux</t>
  </si>
  <si>
    <t>Présenter le PGS dans les conseils communautaires et municipaux, et tenir informé de l'évolution durant les 10 années de mise en œuvre</t>
  </si>
  <si>
    <t>Priorité(s) du PGSMH</t>
  </si>
  <si>
    <t>Sous-bassin versant : Dessoubre</t>
  </si>
  <si>
    <t>Communauté de communes : Portes du Haut-Doubs</t>
  </si>
  <si>
    <t>Commune : Pierrefontaine-les-Varans</t>
  </si>
  <si>
    <t>Codes MH : D21984 ; D7015 ; D21492 ; D11015 ; D8977</t>
  </si>
  <si>
    <t>Grands types de milieux humides : Mosaïque complexe d'habitats humides, Marais et tourbières, Forêts humides</t>
  </si>
  <si>
    <t>EPAGE Doubs Dessoubre</t>
  </si>
  <si>
    <t>Maître d'ouvrage</t>
  </si>
  <si>
    <t>Année : 2024</t>
  </si>
  <si>
    <t>X</t>
  </si>
  <si>
    <t>Restauration</t>
  </si>
  <si>
    <t>Priorité du PGSMH</t>
  </si>
  <si>
    <t>Nombre de BRCE signés</t>
  </si>
  <si>
    <t>/</t>
  </si>
  <si>
    <t>Sous-bassin versant : Doubs médian</t>
  </si>
  <si>
    <t>Communauté de communes : Pays de Maîche</t>
  </si>
  <si>
    <t>Commune : Montancy</t>
  </si>
  <si>
    <t>Grand type de milieux humides : Prairies humides</t>
  </si>
  <si>
    <t>Code MH : / (Non inventorié)</t>
  </si>
  <si>
    <t>Commune de Montancy
BERTHOLD Marina</t>
  </si>
  <si>
    <t>Commune de Pierrefontaine-les-Varrans
GAEC de Combe Aimant
Pierrefont'équitation</t>
  </si>
  <si>
    <t>Acte authentique et publicité foncière</t>
  </si>
  <si>
    <t>Années : 2025-2034</t>
  </si>
  <si>
    <t>Mise en œuvre et suivi</t>
  </si>
  <si>
    <t>Sous-bassin versant : Doubs franco-suisse</t>
  </si>
  <si>
    <t>Commune : Indevillers</t>
  </si>
  <si>
    <t>Grands types de milieux humides : Prairies humides, Mosaïque complexe d'habitats humides</t>
  </si>
  <si>
    <t>Codes MH : D21540 ; 25314001 ; D23452</t>
  </si>
  <si>
    <t>EPAGE Doubs Dessoubre, Commune d'Indevillers, Communauté de communes du Pays de Maîche</t>
  </si>
  <si>
    <t>Préservation</t>
  </si>
  <si>
    <t>Opportunité</t>
  </si>
  <si>
    <t xml:space="preserve">Année : 2024 </t>
  </si>
  <si>
    <t xml:space="preserve">Année : 2025 </t>
  </si>
  <si>
    <t>Sous-bassin versant : Tous</t>
  </si>
  <si>
    <t>Communautés de communes : Toutes</t>
  </si>
  <si>
    <t>Communes : Toutes</t>
  </si>
  <si>
    <t>Grands types de milieux humides : Tous</t>
  </si>
  <si>
    <t>Codes MH : Tous</t>
  </si>
  <si>
    <t>Communes
EPCI</t>
  </si>
  <si>
    <t>Années : 2024-2034</t>
  </si>
  <si>
    <t>En fonction des besoins</t>
  </si>
  <si>
    <t>F2.1.1</t>
  </si>
  <si>
    <t>Préservation &amp; Restauration</t>
  </si>
  <si>
    <t>Priorités du PGSMH</t>
  </si>
  <si>
    <t>Codes MH : /</t>
  </si>
  <si>
    <t>Nombre de sites gérés/restaurés par les partenaires
Nombre de réunions</t>
  </si>
  <si>
    <t>Préservation et Restauration</t>
  </si>
  <si>
    <t>Nombre de communes rencontrées
Nombre d'interventions en Conseils communautaires</t>
  </si>
  <si>
    <t>Communes
Communautés de communes</t>
  </si>
  <si>
    <t>F.1.1.C.1</t>
  </si>
  <si>
    <t>Code(s) MH : /</t>
  </si>
  <si>
    <t xml:space="preserve">Grands types de milieux humides : Tous </t>
  </si>
  <si>
    <t>Communes
Communautés de communes
Conseil Départemental du Doubs</t>
  </si>
  <si>
    <t>Volonté politique du Conseil départemental du Doubs</t>
  </si>
  <si>
    <t>F.1.1.A.1</t>
  </si>
  <si>
    <t>- Mettre en place un partenariat avec la SAFER</t>
  </si>
  <si>
    <t>SAFER Bourgogne Franche-Comté</t>
  </si>
  <si>
    <t>Echanges pour mise en place partenariat</t>
  </si>
  <si>
    <t>A l'opportunité selon mutation du foncier</t>
  </si>
  <si>
    <t>Mutation du foncier</t>
  </si>
  <si>
    <t>Convention</t>
  </si>
  <si>
    <t>Code(s) MH :</t>
  </si>
  <si>
    <t>F.1.1.B.1</t>
  </si>
  <si>
    <t>FICHE 1.1.B.1</t>
  </si>
  <si>
    <t>EPAGE Doubs Dessoubre, Communes, Communautés de communes</t>
  </si>
  <si>
    <t>EPF Doubs Bourgogne Franche-Comté
Communautés de communes
Communes</t>
  </si>
  <si>
    <r>
      <t>Selon demandes (</t>
    </r>
    <r>
      <rPr>
        <i/>
        <sz val="9"/>
        <color theme="1"/>
        <rFont val="Calibri"/>
        <family val="2"/>
        <scheme val="minor"/>
      </rPr>
      <t>les interventions en Conseils communautaires seront privillégiées les 2 premières années de mise en œuvre du PGS)</t>
    </r>
  </si>
  <si>
    <t>Surface de milieux humides sur laquelle l'EPF Doubs BFC réalise une veille foncière
Surface de milieux humides acquis par l'EPF Dousb BFC
Surface de milieux humides rétrocédés à l'EPAGE Doubs Dessoubre (ou à une collectivité du territoire)</t>
  </si>
  <si>
    <t>Nombre d'échanges avec la SAFER
Convention de partenariat
Nombre de sollicitations pour mutation du foncier
Surface de milieux humides sur laquelle la veille SAFER est appliquée</t>
  </si>
  <si>
    <t>F.1.3.1</t>
  </si>
  <si>
    <t>Réaliser des chantiers visant à la restauration des fonctions hydrologiques des milieux humides</t>
  </si>
  <si>
    <t>Mettre en place des diagnostics milieux humides sur les zones orphelines et/ou mal connues</t>
  </si>
  <si>
    <t>Acceptation et signature du propriétaire</t>
  </si>
  <si>
    <t>Acceptation et signatures des propriétaires</t>
  </si>
  <si>
    <t>Sur le périmètre de l'EPAGE Doubs Dessoubre, tous les EPCI sont dotés de Schémas de Cohérence Territoriale validés ou en cours de validation en 2024. En tant que personne publique associée, l'EPAGE Doubs Dessoubre est associé à l'élaboration de ces documents et rend des avis à leurs sujets. Cela permet de s'assurer de la bonne intégration des milieux humides au sein de ces documents et de s'assurer de la préservation de leurs fonctions.
De manière plus occasionnelle, l'EPAGE Doubs Dessoubre est également associé à l'élaboration de documents à une échelle plus locale (PLU, cartes communales), permettant là une intégration plus fine des enjeux "milieux humides".</t>
  </si>
  <si>
    <t>Année : 2025</t>
  </si>
  <si>
    <t>Etude préalable</t>
  </si>
  <si>
    <t>Rédaction du CCTP pour étude préalable + recrutement prestataire</t>
  </si>
  <si>
    <t>Rapport de l'étude préalable
Conclusion sur les besoins ou non de réaliser des travaux
Travaux réalisés
Suivi post-travaux</t>
  </si>
  <si>
    <t>F4.1.1</t>
  </si>
  <si>
    <t>Rapport diagnostic
Données bancarisées
Mise à jour des priorisations</t>
  </si>
  <si>
    <t>F5.3.1</t>
  </si>
  <si>
    <t>Etude préalables</t>
  </si>
  <si>
    <t>Le Plan de Gestion Stratégique des Milieux Humides Doubs Dessoubre est élaboré pour une durée de 10 ans. C'est un document qui a été rédigé en concertation avec les acteurs des milieux humides et qui se veut évolutif. En effet, les données sont régulièrement mises à jour et les actions qui seront menées nécessiteront la mise à jour du document. De nouvelles actions pourront venir s'ajouter. C'est pourquoi il sera important d'effectuer le suivi régulier (annuel) du plan et de proposer des réunions de COPIL pour partager les mises à jour avec les partenaires. Le travail de concertation se poursuivra avec les partenaires aussi régulièrement que nécessaire (réunion de travail, COTECH etc). Le PMH du CEN tiendra également informé le porteur du PGS de l'évolution de l'outil de priorisation et de la base de données si la mise à jour concerne des milieux du territoire de l'EPAGE DD.</t>
  </si>
  <si>
    <t>- Echanger avec l'EPF Doubs Bourgogne Franche-Comté sur la mise en place éventuelle d'un partenariat
- Animer ce partenariat</t>
  </si>
  <si>
    <t>PMH CEN, PNR Doubs Horloger, Conservatoire Botanique National de Franche-Comté - ORI, Conseil Départemental du Doubs, Chambre Interdépartementale du Doubs et du Territoire de Belfort, Fédération des Chasseurs du Doubs, Communes, Communautés de Communes, EPTB Saône &amp; Doubs, EPAGE Haut Doubs Haute Loue</t>
  </si>
  <si>
    <t>Localisation de l'action :</t>
  </si>
  <si>
    <t>Localiation de l'action :</t>
  </si>
  <si>
    <t>Grands types de milieux humides : Mosaïque complexe d'habitats humides, Marais et tourbières, Forêts humides, Rivières/Plans d'eau/Mares et milieux humides associés, Prairies humides</t>
  </si>
  <si>
    <t>Commune : Pierrefontaine-les-Varans, Laviron</t>
  </si>
  <si>
    <t>Codes MH : 25333003 ; 25333012 ; 25453001 ; 25453003 ; 25453004 ; D11015 ; D21436 ; D21492 ; D21851 ; D21982 ; D21984 ; D21985 ; D22045 ; D23504 ; D23787 ; D23788 ; D23789 ; D23790 ; D23791 ; D23792 ; D24530 ; D2926 ; D2927 ; D2928 ; D2929 ; D3159 ; D3160 ; D6234 ; D7014 ; D7015 ; D8168 ; D8977</t>
  </si>
  <si>
    <t>Milieux humides concernés</t>
  </si>
  <si>
    <t>Commune de Pierrefontaine-les-Varrans
Commune de Laviron
GAEC de Combe Aimant
Pierrefont'équitation
Propriétaires privés
Bailleurs</t>
  </si>
  <si>
    <t>Communautés de communes : Pays de Maîche ; Pays de Sancey-Belleherbe</t>
  </si>
  <si>
    <t>Communes : Belfays, Belleherbe, Belvoir, Bief, Burnevillers, Cernay-l'Eglise, Chamesol, Charmauvillers, Charquemont, Courtefontaine, Dampjoux, Damprichard, Ferrières-le-Lac, Fessevillers, Fleurey, Froideveaux, Glère, Indevillers, La Grange, Les Plains et Grands Essarts, Les Terres de Chaux, Liebvillers, Maîche, Montandon, Montancy, Montécheroux, Montjoie-le-Chateau, Peseux, Provenchères, Rahon, Rosières-sur-Barbèche, Saint-Hippolyte, Soulce Cernay, Thiébouhans, Trévillers, Urtière, Valonne, Valoreille, Vaufrey, Vellerot-lès-Belvoir, Vernois-lès-Belvoir, Vyt-lès-Belvoir</t>
  </si>
  <si>
    <t>Grands types de milieux humides : Tout type</t>
  </si>
  <si>
    <t xml:space="preserve">Maître d'ouvrage </t>
  </si>
  <si>
    <t>EPAGE Doubs Dessoubre ; PMH CEN (pour la mise à jour des données milieux humides)</t>
  </si>
  <si>
    <t xml:space="preserve">Localisation de l'action : </t>
  </si>
  <si>
    <t>Animation foncière préalable aux actions de Préservation et de Restauration sur les sites de Priorité 1</t>
  </si>
  <si>
    <t xml:space="preserve">Maître d'ouvrage potentiels </t>
  </si>
  <si>
    <t>Maîtres d'ouvrage potentiels</t>
  </si>
  <si>
    <r>
      <rPr>
        <b/>
        <sz val="36"/>
        <rFont val="Century Gothic"/>
        <family val="2"/>
      </rPr>
      <t>FICHE 1.1.A.1</t>
    </r>
    <r>
      <rPr>
        <b/>
        <sz val="18"/>
        <rFont val="Century Gothic"/>
        <family val="2"/>
      </rPr>
      <t xml:space="preserve">
</t>
    </r>
  </si>
  <si>
    <r>
      <rPr>
        <b/>
        <u/>
        <sz val="18"/>
        <rFont val="Century Gothic"/>
        <family val="2"/>
      </rPr>
      <t>Objectif global</t>
    </r>
    <r>
      <rPr>
        <b/>
        <sz val="18"/>
        <rFont val="Century Gothic"/>
        <family val="2"/>
      </rPr>
      <t xml:space="preserve"> : Assurer la maitrise foncière et d'usage sur les milieux humides</t>
    </r>
  </si>
  <si>
    <r>
      <rPr>
        <b/>
        <u/>
        <sz val="18"/>
        <rFont val="Century Gothic"/>
        <family val="2"/>
      </rPr>
      <t>Objectif opérationnel</t>
    </r>
    <r>
      <rPr>
        <b/>
        <sz val="18"/>
        <rFont val="Century Gothic"/>
        <family val="2"/>
      </rPr>
      <t xml:space="preserve"> : Etablir une convention de partenariat avec la SAFER</t>
    </r>
  </si>
  <si>
    <r>
      <rPr>
        <b/>
        <u/>
        <sz val="18"/>
        <rFont val="Century Gothic"/>
        <family val="2"/>
      </rPr>
      <t>Objectif opérationnel</t>
    </r>
    <r>
      <rPr>
        <b/>
        <sz val="18"/>
        <rFont val="Century Gothic"/>
        <family val="2"/>
      </rPr>
      <t xml:space="preserve"> : Mettre en place un partenariat avec l'EPF Doubs Bourgogne Franche-Comté</t>
    </r>
  </si>
  <si>
    <r>
      <rPr>
        <b/>
        <sz val="36"/>
        <rFont val="Century Gothic"/>
        <family val="2"/>
      </rPr>
      <t>FICHE 1.1.C.1</t>
    </r>
    <r>
      <rPr>
        <b/>
        <sz val="18"/>
        <rFont val="Century Gothic"/>
        <family val="2"/>
      </rPr>
      <t xml:space="preserve">
</t>
    </r>
  </si>
  <si>
    <r>
      <rPr>
        <b/>
        <u/>
        <sz val="18"/>
        <rFont val="Century Gothic"/>
        <family val="2"/>
      </rPr>
      <t>Objectif global</t>
    </r>
    <r>
      <rPr>
        <b/>
        <sz val="18"/>
        <rFont val="Century Gothic"/>
        <family val="2"/>
      </rPr>
      <t xml:space="preserve"> : Assurer la maîtrise foncière et d'usage sur les milieux humides </t>
    </r>
  </si>
  <si>
    <r>
      <rPr>
        <b/>
        <u/>
        <sz val="18"/>
        <rFont val="Century Gothic"/>
        <family val="2"/>
      </rPr>
      <t>Objectif opérationnel</t>
    </r>
    <r>
      <rPr>
        <b/>
        <sz val="18"/>
        <rFont val="Century Gothic"/>
        <family val="2"/>
      </rPr>
      <t xml:space="preserve"> : Accompagner le Conseil départemental du Doubs dans la mise en œuvre de son droit de préemption au titre des espaces naturels sensibles</t>
    </r>
  </si>
  <si>
    <r>
      <rPr>
        <b/>
        <sz val="36"/>
        <rFont val="Century Gothic"/>
        <family val="2"/>
      </rPr>
      <t>FICHE 1.2.1</t>
    </r>
    <r>
      <rPr>
        <b/>
        <sz val="18"/>
        <rFont val="Century Gothic"/>
        <family val="2"/>
      </rPr>
      <t xml:space="preserve">
</t>
    </r>
  </si>
  <si>
    <r>
      <rPr>
        <b/>
        <u/>
        <sz val="18"/>
        <rFont val="Century Gothic"/>
        <family val="2"/>
      </rPr>
      <t>Objectif opérationnel</t>
    </r>
    <r>
      <rPr>
        <b/>
        <sz val="18"/>
        <rFont val="Century Gothic"/>
        <family val="2"/>
      </rPr>
      <t xml:space="preserve"> : Rédaction d'un bail rural à clauses environnementales sur les marais communaux de Pierrefontaine-les-Varans</t>
    </r>
  </si>
  <si>
    <t>Prise de contact avec les exploitants
Faire un état des lieux initial du site afin de connaître les enjeux et de définir les clauses environnementales adaptées parmi la liste réglementaire
Rédiger le(s) baux ruraux à clauses environnementales
Faire signer les baux par les parties prenantes
Assurer le suivi de la gestion mise en oeuvre et la bonne adéquation des clauses environnementales choisies</t>
  </si>
  <si>
    <t>Acceptation et signatures des propriétaires fonciers et des bailleurs</t>
  </si>
  <si>
    <r>
      <rPr>
        <b/>
        <sz val="36"/>
        <rFont val="Century Gothic"/>
        <family val="2"/>
      </rPr>
      <t>FICHE 1.2.2</t>
    </r>
    <r>
      <rPr>
        <b/>
        <sz val="18"/>
        <rFont val="Century Gothic"/>
        <family val="2"/>
      </rPr>
      <t xml:space="preserve">
</t>
    </r>
  </si>
  <si>
    <r>
      <rPr>
        <b/>
        <u/>
        <sz val="18"/>
        <rFont val="Century Gothic"/>
        <family val="2"/>
      </rPr>
      <t>Objectif opérationnel</t>
    </r>
    <r>
      <rPr>
        <b/>
        <sz val="18"/>
        <rFont val="Century Gothic"/>
        <family val="2"/>
      </rPr>
      <t xml:space="preserve"> : Rédaction d'un bail rural à clauses environnementales sur la zone humide communale de Montancy</t>
    </r>
  </si>
  <si>
    <t xml:space="preserve">Prise de contact avec la commune
Faire un état des lieux initial du site afin de connaître les enjeux et de définir les clauses environnementales adaptées parmi la liste réglementaire
Rédiger le bail rural à clauses environnementales
Faire signer le bail par les parties prenantes
Assurer le suivi de la gestion mise en oeuvre et la bonne adéquation des clauses environnementales choisies
</t>
  </si>
  <si>
    <r>
      <rPr>
        <b/>
        <sz val="36"/>
        <rFont val="Century Gothic"/>
        <family val="2"/>
      </rPr>
      <t>FICHE 1.2.3</t>
    </r>
    <r>
      <rPr>
        <b/>
        <sz val="18"/>
        <rFont val="Century Gothic"/>
        <family val="2"/>
      </rPr>
      <t xml:space="preserve">
</t>
    </r>
  </si>
  <si>
    <r>
      <rPr>
        <b/>
        <u/>
        <sz val="18"/>
        <rFont val="Century Gothic"/>
        <family val="2"/>
      </rPr>
      <t>Objectif opérationnel</t>
    </r>
    <r>
      <rPr>
        <b/>
        <sz val="18"/>
        <rFont val="Century Gothic"/>
        <family val="2"/>
      </rPr>
      <t xml:space="preserve"> : Mise en place d'obligations réelles environnementales sur les marais communaux de Pierrefontaine-les-Varans</t>
    </r>
  </si>
  <si>
    <r>
      <rPr>
        <b/>
        <sz val="36"/>
        <rFont val="Century Gothic"/>
        <family val="2"/>
      </rPr>
      <t>FICHE 1.3.1</t>
    </r>
    <r>
      <rPr>
        <b/>
        <sz val="18"/>
        <rFont val="Century Gothic"/>
        <family val="2"/>
      </rPr>
      <t xml:space="preserve">
</t>
    </r>
  </si>
  <si>
    <r>
      <rPr>
        <b/>
        <u/>
        <sz val="18"/>
        <rFont val="Century Gothic"/>
        <family val="2"/>
      </rPr>
      <t>Objectif opérationnel</t>
    </r>
    <r>
      <rPr>
        <b/>
        <sz val="18"/>
        <rFont val="Century Gothic"/>
        <family val="2"/>
      </rPr>
      <t xml:space="preserve"> : Maitriser la propriété</t>
    </r>
  </si>
  <si>
    <t>Au fil des projets et des sollicitations</t>
  </si>
  <si>
    <t>Obtention des cadatsres et des coordonnées des propriétaires</t>
  </si>
  <si>
    <t>Nombre de propriétaires contactés
Nombre de parcelles acquises via les différents leviers</t>
  </si>
  <si>
    <r>
      <rPr>
        <b/>
        <u/>
        <sz val="18"/>
        <rFont val="Century Gothic"/>
        <family val="2"/>
      </rPr>
      <t>Objectif opérationnel</t>
    </r>
    <r>
      <rPr>
        <b/>
        <sz val="18"/>
        <rFont val="Century Gothic"/>
        <family val="2"/>
      </rPr>
      <t xml:space="preserve"> : Animation foncière préalable aux actions de Préservation et de Restauration sur les sites de Priorité 1</t>
    </r>
  </si>
  <si>
    <t>Nombre de sites humides sur lesquels le cadastre a été récupéré
Nombre de propriétaires contactés
Nombre de bailleurs contactés
Nombre de conventions signées
Nombre de propriétaires/bailleurs ayant refusé l'intervention de l'EPAGE</t>
  </si>
  <si>
    <r>
      <rPr>
        <b/>
        <sz val="36"/>
        <rFont val="Century Gothic"/>
        <family val="2"/>
      </rPr>
      <t>FICHE 2.1.1</t>
    </r>
    <r>
      <rPr>
        <b/>
        <sz val="18"/>
        <rFont val="Century Gothic"/>
        <family val="2"/>
      </rPr>
      <t xml:space="preserve">
</t>
    </r>
  </si>
  <si>
    <r>
      <rPr>
        <b/>
        <u/>
        <sz val="18"/>
        <rFont val="Century Gothic"/>
        <family val="2"/>
      </rPr>
      <t>Objectif global</t>
    </r>
    <r>
      <rPr>
        <b/>
        <sz val="18"/>
        <rFont val="Century Gothic"/>
        <family val="2"/>
      </rPr>
      <t xml:space="preserve"> : Préserver les fonctions hydrologiques et patrimoniales</t>
    </r>
  </si>
  <si>
    <r>
      <rPr>
        <b/>
        <u/>
        <sz val="18"/>
        <rFont val="Century Gothic"/>
        <family val="2"/>
      </rPr>
      <t xml:space="preserve">Objectif opérationnel </t>
    </r>
    <r>
      <rPr>
        <b/>
        <sz val="18"/>
        <rFont val="Century Gothic"/>
        <family val="2"/>
      </rPr>
      <t>: Suivre les documents d'urbanismes locaux</t>
    </r>
  </si>
  <si>
    <t>Nombre de sollicitations de l'EPAGE
Nombre de documents relus
Bonne intégration des milieux humides</t>
  </si>
  <si>
    <r>
      <rPr>
        <b/>
        <sz val="36"/>
        <rFont val="Century Gothic"/>
        <family val="2"/>
      </rPr>
      <t>FICHE 2.2.1</t>
    </r>
    <r>
      <rPr>
        <b/>
        <sz val="18"/>
        <rFont val="Century Gothic"/>
        <family val="2"/>
      </rPr>
      <t xml:space="preserve">
</t>
    </r>
  </si>
  <si>
    <r>
      <rPr>
        <b/>
        <sz val="36"/>
        <rFont val="Century Gothic"/>
        <family val="2"/>
      </rPr>
      <t>FICHE 3.1.1</t>
    </r>
    <r>
      <rPr>
        <b/>
        <sz val="18"/>
        <rFont val="Century Gothic"/>
        <family val="2"/>
      </rPr>
      <t xml:space="preserve">
</t>
    </r>
  </si>
  <si>
    <r>
      <rPr>
        <b/>
        <u/>
        <sz val="18"/>
        <rFont val="Century Gothic"/>
        <family val="2"/>
      </rPr>
      <t>Objectif global</t>
    </r>
    <r>
      <rPr>
        <b/>
        <sz val="18"/>
        <rFont val="Century Gothic"/>
        <family val="2"/>
      </rPr>
      <t xml:space="preserve"> : Restauration des fonctions hydrologiques des milieux humides</t>
    </r>
  </si>
  <si>
    <r>
      <rPr>
        <b/>
        <u/>
        <sz val="18"/>
        <rFont val="Century Gothic"/>
        <family val="2"/>
      </rPr>
      <t>Objectif opérationnel</t>
    </r>
    <r>
      <rPr>
        <b/>
        <sz val="18"/>
        <rFont val="Century Gothic"/>
        <family val="2"/>
      </rPr>
      <t xml:space="preserve"> : Réaliser des chantiers visant à la restauration des fonctions hydrologiques du site fonctionnel humide incluant les marais communaux de Pierrefontaine-les-Varans</t>
    </r>
  </si>
  <si>
    <r>
      <rPr>
        <b/>
        <sz val="36"/>
        <rFont val="Century Gothic"/>
        <family val="2"/>
      </rPr>
      <t>FICHE 4.1.1</t>
    </r>
    <r>
      <rPr>
        <b/>
        <sz val="18"/>
        <rFont val="Century Gothic"/>
        <family val="2"/>
      </rPr>
      <t xml:space="preserve">
</t>
    </r>
  </si>
  <si>
    <r>
      <rPr>
        <b/>
        <u/>
        <sz val="18"/>
        <rFont val="Century Gothic"/>
        <family val="2"/>
      </rPr>
      <t>Objectif global</t>
    </r>
    <r>
      <rPr>
        <b/>
        <sz val="18"/>
        <rFont val="Century Gothic"/>
        <family val="2"/>
      </rPr>
      <t xml:space="preserve"> : Améliorer la connaissance des milieux humides orphelins</t>
    </r>
  </si>
  <si>
    <r>
      <rPr>
        <b/>
        <u/>
        <sz val="18"/>
        <rFont val="Century Gothic"/>
        <family val="2"/>
      </rPr>
      <t>Objectif opérationnel</t>
    </r>
    <r>
      <rPr>
        <b/>
        <sz val="18"/>
        <rFont val="Century Gothic"/>
        <family val="2"/>
      </rPr>
      <t xml:space="preserve"> : Réaliser un diagnostic sur les milieux humides du Doubs médian</t>
    </r>
  </si>
  <si>
    <t>Conservatoire Botanique National - Observatoire Régional des Invertébrés
Pôle Milieux Humides CEN FC
EPTB Saône Doubs
Communes
Communautés de communes</t>
  </si>
  <si>
    <r>
      <rPr>
        <b/>
        <u/>
        <sz val="18"/>
        <rFont val="Century Gothic"/>
        <family val="2"/>
      </rPr>
      <t>Objectif global</t>
    </r>
    <r>
      <rPr>
        <b/>
        <sz val="18"/>
        <rFont val="Century Gothic"/>
        <family val="2"/>
      </rPr>
      <t xml:space="preserve"> : Animer le Plan de Gestion Stratégique</t>
    </r>
  </si>
  <si>
    <r>
      <rPr>
        <b/>
        <u/>
        <sz val="18"/>
        <rFont val="Century Gothic"/>
        <family val="2"/>
      </rPr>
      <t>Objectif opérationnel</t>
    </r>
    <r>
      <rPr>
        <b/>
        <sz val="18"/>
        <rFont val="Century Gothic"/>
        <family val="2"/>
      </rPr>
      <t xml:space="preserve"> : Porter à connaissance le Plan de Gestion Stratégique</t>
    </r>
  </si>
  <si>
    <t>Volonté des Communes/Communautés de communes de s'emparer de la thématique milieux humides sur leur périmètre</t>
  </si>
  <si>
    <t>Parc Naturel Régional Doubs Horloger, Conservatoire d'Espaces Naturels de Franche-Comté, Conservatoire Botanique National de Franche-Comté - ORI, Conseil Départemental du Doubs, Chambre Interdépartementale du Doubs et du Territoire de Belfort, Fédération des Chasseurs du Doubs, Communes, Communautés de Communes, EPTB Saône et Doubs</t>
  </si>
  <si>
    <r>
      <rPr>
        <b/>
        <u/>
        <sz val="18"/>
        <rFont val="Century Gothic"/>
        <family val="2"/>
      </rPr>
      <t>Objectif opérationnel</t>
    </r>
    <r>
      <rPr>
        <b/>
        <sz val="18"/>
        <rFont val="Century Gothic"/>
        <family val="2"/>
      </rPr>
      <t xml:space="preserve"> : Mettre à jour et évaluer le plan de gestion actuel</t>
    </r>
  </si>
  <si>
    <t>Maîtres d'ouvrage</t>
  </si>
  <si>
    <t xml:space="preserve">Préservation &amp; Restauration </t>
  </si>
  <si>
    <t>Communauté de communes du Pays de Maîche
Commune d'Indevillers
Maison Familiale et Rurale "Les Deux Vals" des Fins</t>
  </si>
  <si>
    <t>F1.2.1
F1.2.2
F1.2.3</t>
  </si>
  <si>
    <t>Taux</t>
  </si>
  <si>
    <t>Reste à charge EPAGE DD</t>
  </si>
  <si>
    <t>Partenaires</t>
  </si>
  <si>
    <t>Agence de l'eau Rhône Méditerranée Corse</t>
  </si>
  <si>
    <t>Coût total annuel</t>
  </si>
  <si>
    <t>Coût total PGS</t>
  </si>
  <si>
    <t>5.1. Faire émerger des projets de restauration et de préservation sur les milieux humides de Priorité 1</t>
  </si>
  <si>
    <t>F5.4.1</t>
  </si>
  <si>
    <t xml:space="preserve">1. Mise en œuvre de la stratégie foncière du Plan de Gestion Stratégique des Milieux Humides </t>
  </si>
  <si>
    <r>
      <rPr>
        <b/>
        <sz val="36"/>
        <rFont val="Century Gothic"/>
        <family val="2"/>
      </rPr>
      <t>FICHE 5.1.1</t>
    </r>
    <r>
      <rPr>
        <b/>
        <sz val="18"/>
        <rFont val="Century Gothic"/>
        <family val="2"/>
      </rPr>
      <t xml:space="preserve">
</t>
    </r>
  </si>
  <si>
    <r>
      <rPr>
        <b/>
        <sz val="36"/>
        <rFont val="Century Gothic"/>
        <family val="2"/>
      </rPr>
      <t>FICHE 5.4.1</t>
    </r>
    <r>
      <rPr>
        <b/>
        <sz val="18"/>
        <rFont val="Century Gothic"/>
        <family val="2"/>
      </rPr>
      <t xml:space="preserve">
</t>
    </r>
  </si>
  <si>
    <r>
      <rPr>
        <b/>
        <u/>
        <sz val="18"/>
        <rFont val="Century Gothic"/>
        <family val="2"/>
      </rPr>
      <t>Objectif global</t>
    </r>
    <r>
      <rPr>
        <b/>
        <sz val="18"/>
        <rFont val="Century Gothic"/>
        <family val="2"/>
      </rPr>
      <t xml:space="preserve"> : Faire émerger des projets de préservation et de restauration des milieux humides</t>
    </r>
  </si>
  <si>
    <t>Communes
Communautés de communes
Propriétaires privés
Exploitants agricoles</t>
  </si>
  <si>
    <r>
      <t xml:space="preserve">Codes MH : </t>
    </r>
    <r>
      <rPr>
        <sz val="8"/>
        <color theme="1"/>
        <rFont val="Calibri"/>
        <family val="2"/>
        <scheme val="minor"/>
      </rPr>
      <t>25046001 ; 25046002 ; 25046007 ; 25049002 ; 25051004 ; 25051010 ; 25074_T081 ; 25074_T897 ; 25074003 ; 25095005 ; 25114001 ; 25141005 ; 25141012 ; 25189008 ; 25189010 ; 25213_T353 ; 25238_T892 ; 25238002 ; 25238010 ; 25248005 ; 25278007 ; 25278010 ; 25278011 ; 25278012 ; 25278015 ; 25299001 ; 25333003 ; 25333012 ; 25349002 ; 25349007 ; 25349008 ; 25356015 ; 25387002 ; 25393001 ; 25393003 ; 25402001 ; 25421_T362 ; 25421_T906 ; 25433007 ; 25436004 ; 25453009 ; 25453011 ; 25453012 ; 25458001 ; 25465001 ; 25465004 ; 25504002 ; 25519006 ; 25519013 ; 25519014 ; 25519015 ; 25522001 ; 25529011 ; 25529021 ; 25529025 ; 25550004 ; 25554003 ; 25588001 ; 25588004 ; 25589001 ; 25589002 ; 25589004 ; 25589007 ; 25596005 ; 25597006 ; D100 ; D101 ; D10124 ; D10128 ; D10156 ; D10162 ; D103 ; D11015 ; D14151 ; D14153 ; D14158 ; D14159 ; D14160 ; D14162 ; D14163 ; D14409 ; D14539 ; D14540 ; D14541 ; D21473 ; D21595 ; D21632 ; D21795 ; D21814 ; D21834 ; D21973 ; D22172 ; D22181 ; D22250 ; D22356 ; D22387 ; D22399 ; D22417 ; D22573 ; D22590 ; D22633 ; D22649 ; D22775 ; D22776 ; D22780 ; D22792 ; D22793 ; D22824 ; D22829 ; D22887 ; D22894 ; D22964 ; D22967 ; D22968 ; D22969 ; D22970 ; D22973 ; D22979 ; D22982 ; D22984 ; D22987 ; D22988 ; D23097 ; D23130 ; D23242 ; D23243 ; D23244 ; D23245 ; D23246 ; D23247 ; D23248 ; D23249 ; D23250 ; D23252 ; D23279 ; D23374 ; D23375 ; D23376 ; D23377 ; D23378 ; D23379 ; D23380 ; D23381 ; D23382 ; D23535 ; D23703 ; D23704 ; D23786 ; D23924 ; D23925 ; D24088 ; D24089 ; D24092 ; D24095 ; D24096 ; D24097 ; D24099 ; D24342 ; D24343 ; D24419 ; D24428 ; D24430 ; D24431 ; D24434 ; D24479 ; D24480 ; D24533 ; D24534 ; D24535 ; D24537 ; D2456 ; D25487 ; D25488 ; D25489 ; D2688 ; D2716 ; D2717 ; D2721 ; D2722 ; D2724 ; D2725 ; D2726 ; D2727 ; D2728 ; D2729 ; D2730 ; D2731 ; D2732 ; D2733 ; D2810 ; D2916 ; D2918 ; D2921 ; D2922 ; D2923 ; D2924 ; D2925 ; D3159 ; D3171 ; D3172 ; D5668 ; D5715 ; D6226 ; D6229 ; D6858 ; D6929 ; D6994 ; D7077 ; D7125 ; D7128 ; D7669 ; D7852 ; D7987 ; D7988 ; D7990 ; D7991 ; D7993 ; D8023 ; D8030 ; D8032 ; D8168 ; D8231 ; D8232 ; D8278 ; D8977 ; D9000 ; D9001 ; D9018 ; D9022 ; T891</t>
    </r>
  </si>
  <si>
    <t>La priorisation, telle que conduite par l'EPAGE Doubs Dessoubre, a permis de retenir un certain nombre de sites fonctionnels humides comportant des milieux humides de priorité 1 à 5. Ces sites sont, pour la très grande majorité, inconnus de l'EPAGE et des autres partenaires tant sur les atteintes réelles, que sur les enjeux et pratiques qui n'ont pu être identifiés dans le cadre du travail de priorisation. Ces sites sont également inconnus sur le plan foncier, même si leur morcellement et le pourcentage de parcelles en statut public ont pu être calculés. 
Ainsi, un travail devra être mené pour récupérer le cadastre non-anonyme et chercher les coordonnées des propriétaires, mais également vérifier les atteintes et/ou enjeux sur les sites. Une fois cette première collecte d'informations effectuée, un travail de démarchage des propriétaires sera mené sur les sites avec le foncier le plus favorable (faible nombre de propriétaires, statut public, etc.) afin d'obtenir leur accord pour mener les études préalables aux travaux ou bien mettre en place une mesure de préservation adaptée. 
Les sites fonctionnels humides incluant des milieux humides de priorité 1 pour l'un et/ou l'autre des enjeux seront les premiers sur lesquels ce travail sera mené. Concrétement, cela concerne 230 milieux humides inventroiés sur 1147 parcelles cadastrales.
Si ce travail échoue ou porte ses fruits sur l'intégralité de ces sites, ce travail sera mené sur les sites fonctionnels incluant des milieux humides de priorité inférieure.
Cette étape peut être extrêmement chronophage, surtout dans les premières années de mise en oeuvre du Plan de Gestion Stratégique et ne porte malheureusement pas toujours ses fruits.
L'objectif est de réussir à faire émerger de nouveaux projets tout au long de la mise en oeuvre du Plan de Gestion Stratégique.</t>
  </si>
  <si>
    <t>Indemnités stagiaire/alternant</t>
  </si>
  <si>
    <t>COTECH</t>
  </si>
  <si>
    <t>COPIL</t>
  </si>
  <si>
    <t>Bilan mi-parcours</t>
  </si>
  <si>
    <t>Bilan fin parcours</t>
  </si>
  <si>
    <t>Mise à jour annuelle des fiches actions
Supports de présentation et CR des COTECH annuels chaque fin d'année
Supports de présentation et CR des COPIL
Nombre d'actions réalisées : démarrées, en cours, terminées</t>
  </si>
  <si>
    <t>Travail avec le PMH pour intégration nouvelles données et reprises priorisations</t>
  </si>
  <si>
    <t>Au fil de l'année</t>
  </si>
  <si>
    <t>Nombre d'échanges avec le CD25
Mise en œuvre ou non du droit de préemption sur les milieux humides de l'EPAGE DD</t>
  </si>
  <si>
    <t>Contrat d'ORE</t>
  </si>
  <si>
    <r>
      <rPr>
        <b/>
        <u/>
        <sz val="18"/>
        <rFont val="Century Gothic"/>
        <family val="2"/>
      </rPr>
      <t>Objectif opérationnel</t>
    </r>
    <r>
      <rPr>
        <b/>
        <sz val="18"/>
        <rFont val="Century Gothic"/>
        <family val="2"/>
      </rPr>
      <t xml:space="preserve"> : Animer, entretenir, étoffer et suivre les actions et les partenaires agissant sur les milieux humides du territoire</t>
    </r>
  </si>
  <si>
    <t>COTECH ?</t>
  </si>
  <si>
    <t>- Mettre à jour les priorisations en intégrant les nouvelles données ;
- Mettre à jour le plan d'action avec les actions réalisées/à réaliser/non effectuées/nouvelles actions ;
- Organiser un COTECH par an ; 
- Organiser un COPIL tous les 3 ans ;
- Organiser un bilan à mi-parcours (2029)</t>
  </si>
  <si>
    <t>F5.1.1</t>
  </si>
  <si>
    <t>- Centraliser les données concernant les actions en faveur des milieux des partenaires sur le territoire
- Participer aux COPIL/COTECH et autres réunions des partenaires (ENS, Pôle Milieux Humides, LIFE, RéZo Humide, etc.)</t>
  </si>
  <si>
    <t>Sur le territoire de l'EPAGE Doubs Dessoubre, un réseau de partenaires s'est déjà emparé de la thématique "milieux humides" sur plusieurs sites. Le maintien de ce travail partenarial est primordial afin de démultiplier les forces d'actions sur les milieux humides. Ainsi, l'accompagnement technique (si besoin) des structures partenaires, la participation aux COPIL/COTECH, etc. devront se poursuivre tout au long de la mise en oeuvre du PGS Doubs Dessoubre afin d'avoir une image complète des actions menées sur le territoire et de répartir les forces, leviers d'actions et financements.
Parmi les projets portés par le partenaires, on peut citer la politique ENS du Conseil Départemental du Doubs, le RéZo Humide de la Fédération des Chasseurs du Doubs, les sites en maitrise foncière et/ou d'usage du CEN Franche Comté, le second programme LIFE, etc.
Un premier travail de compilation de toutes les actions conduites par les partenaires devra être mené afin de s'assurer de leur bonne articulation avec la stratégie du PGS MH Doubs Dessoubre
L'objectif est de réussir à étendre ce réseau de sites partenaires au cours de la mise en oeuvre de ce document et ces nouveaux sites seront intégrés.</t>
  </si>
  <si>
    <t>Frais de portage</t>
  </si>
  <si>
    <t>Acquisitions foncières</t>
  </si>
  <si>
    <t>5.3. Réaliser un porter à connaissance du plan de gestion stratégique</t>
  </si>
  <si>
    <t>5.4. Animer, entretenir, étoffer et suivre les actions et les partenaires agissant sur les milieux humides du territoire</t>
  </si>
  <si>
    <t>5.5. Mettre à jour et évaluer le plan de gestion actuel</t>
  </si>
  <si>
    <t>5.2. Faire émerger des projets de sensibilisation avec les professions agricoles et sylvicoles</t>
  </si>
  <si>
    <t>F5.5.1</t>
  </si>
  <si>
    <r>
      <rPr>
        <b/>
        <sz val="36"/>
        <rFont val="Century Gothic"/>
        <family val="2"/>
      </rPr>
      <t>FICHE 5.2.1</t>
    </r>
    <r>
      <rPr>
        <b/>
        <sz val="18"/>
        <rFont val="Century Gothic"/>
        <family val="2"/>
      </rPr>
      <t xml:space="preserve">
</t>
    </r>
  </si>
  <si>
    <t>Prendre contact avec l'ensemble des entités pouvant intervenir auprès des professions agricoles et sylvicoles pour faire émerger des projets de sensibilisation en lien avec les milieux humides</t>
  </si>
  <si>
    <r>
      <rPr>
        <b/>
        <u/>
        <sz val="18"/>
        <rFont val="Century Gothic"/>
        <family val="2"/>
      </rPr>
      <t>Objectif opérationnel</t>
    </r>
    <r>
      <rPr>
        <b/>
        <sz val="18"/>
        <rFont val="Century Gothic"/>
        <family val="2"/>
      </rPr>
      <t xml:space="preserve"> : Faire émerger des projets de sensibilisation avec les professions agricoles et sylvicoles</t>
    </r>
  </si>
  <si>
    <t>Grands types de milieux humides : Inscrits en SAU ou soumis au régime forestier</t>
  </si>
  <si>
    <t>Chambre Interdépartementale d'Agriculture Doubs/Territoire de Belfort, Conseil élevage 25/90, URFAC, syndicats agricoles, agriculteurs, ONF, CRPF, entreprises forestières, propriétaires forestiers, etc.</t>
  </si>
  <si>
    <t xml:space="preserve">Volonté de la part de ces organismes </t>
  </si>
  <si>
    <t>Le diagnostic et la hiérachisation des milieux humides conduits ont montré l'existence d'un nombre important d'atteintes par des usages sylvicoles intensifs, alors même que les milieux humides boisés sont sous-inventoriés. Ce diagnostic n'a pas permis de faire ressortir les atteintes agricoles telles que présente sur le territoire. En effet, l'outil d'aide à la priorisation permet essentiellement de mettre en lumière les cultures impactantes situées dans le périmètre rapproché du milieu humide, mais ne tient pas compte des pratiques telles que le retournement de prairies, la charge de pâturage, la fertilisation, le sur-semis, etc. qui sont pourtant des atteintes au milieu humide et à ses fonctionnalités et qui, malgré le placement du territoire au sein d'AOP assez exigeantes, existent tout de même sur le secteur. De plus, certains milieux humides aujourd'hui trop dégradés par les pratiques agricoles et sylvicoles intensives ne sont aujourd'hui plus identifiables ou très difficilement et ne sont pas inscrits au sein des inventaires, ne permettant pas d'intégrer leurs atteintes.
Ainsi, il apparaît pertinent de travailler avec les professionnels de ces domaines afin de connaître leurs besoins/problématiques en lien avec la thématique des milieux humides afin de leur apporter les éléments de réponse à notre disposition ou bien et de réaliser un travail de recherche des éléments de réponse manquants pour avancer collectivement sur le sujet.
Une première étape consistera  recenser l'ensemble de sorganismes oeuvrant dans ces domaines avant une prise de contact ciblée</t>
  </si>
  <si>
    <t>Liste issue du recensement des organismes et ciblage éventuel
Nombre d'organismes avec lesquels contact a été pris
Nombre de réponses favorables/défavorables de la part de organismes contactés
Nombre d'bauches de projets de sensibilisation</t>
  </si>
  <si>
    <t>Plan de financement prévisionnel</t>
  </si>
  <si>
    <t>Recensement des organismes et ciblage</t>
  </si>
  <si>
    <t xml:space="preserve">Prises de contact </t>
  </si>
  <si>
    <t>Selon opportunités</t>
  </si>
  <si>
    <t>Coût intervention MFR</t>
  </si>
  <si>
    <t>?</t>
  </si>
  <si>
    <t xml:space="preserve">F2.2.1
</t>
  </si>
  <si>
    <t>Selon résultats étude</t>
  </si>
  <si>
    <t>Coût agent ((5j d'élaboration du partenariat + 5j/an pour mutation du foncier))</t>
  </si>
  <si>
    <t>Coût agent ((5j d'élaboration du paretnariat + 5j/an pour mutation du foncier))</t>
  </si>
  <si>
    <t>Coût agent ((10j de rédaction + 1j suivi/an))</t>
  </si>
  <si>
    <t>Coût agent ((5j d'animation + 10j de rédaction + 1j de suivi/an))</t>
  </si>
  <si>
    <t>Coût agent ((5j d'animation + 15j de rédaction + 1j de suivi/an))</t>
  </si>
  <si>
    <t>Coût agent (200j)</t>
  </si>
  <si>
    <t>EPAGE Doubs Dessoubre, PNR Doubs Horloger, EPCI, communes</t>
  </si>
  <si>
    <t>Coût agent (10j/an)</t>
  </si>
  <si>
    <t>Coût agent (20j)</t>
  </si>
  <si>
    <t>Coût agent (300j)</t>
  </si>
  <si>
    <t>Organisation de formations/journées d'échange/journées techniques selon demande</t>
  </si>
  <si>
    <t>Coût agent (50j)</t>
  </si>
  <si>
    <t>Le Plan de Gestion Stratégique et la priorisation conduite sont des outils permettant de faire comprendre que la bonne prise en compte des milieux humides doit se faire à une échelle cohérente, celle des bassins versants (topographiques et souterrains) qui est souvent différente de celle deslimites administratives.
Porter à connaissance ce document dans les Conseils municipaux, communautaires, ou autres instances peut permettre à chacune d'entre elles de prendre conscience des enjeux sur ces milieux sur leurs périmètres et qu'ils s'inscrivent dans un réseau plus étendu. Cela peut concourir à la préservation des milieux humides à large échelle, mais également à leur restauration si chaque instance prend conscience des enjeux et souhaite s'en saisir en acquérant du foncier, servant d'intermédiaire auprès propriétaires hésitants, etc.</t>
  </si>
  <si>
    <t>Coût agent (5j/an)</t>
  </si>
  <si>
    <t>Coût agent (15j/an)</t>
  </si>
  <si>
    <t>Coût agent (90j)</t>
  </si>
  <si>
    <t>Report mise en place partenariat pour 2025</t>
  </si>
  <si>
    <t>2024 :</t>
  </si>
  <si>
    <t>Coût agent (1j/an)</t>
  </si>
  <si>
    <t>Années 2025-2034</t>
  </si>
  <si>
    <t>Suivi et accompagnement exploitant/propriétaire au besoin</t>
  </si>
  <si>
    <t>Export d'une liste de parcelles cadastrales sur lesquelles éventuellement mettre en place le droit de préemption et envoi au CD25</t>
  </si>
  <si>
    <t>Echanges avec bailleur et propriétaire, rédaction du bail et signature le 23/05/2024</t>
  </si>
  <si>
    <t>Parc Naturel Régional Doubs Horloger
Commune de Pierrefontaine-les-Varrans
GAEC de Combe Aimant</t>
  </si>
  <si>
    <t>Prise  de contact nouveaux élus + reprise contact exploitante puis rédaction et signature</t>
  </si>
  <si>
    <t>Suivi et accompagnement exploitante/propriétaire au besoin</t>
  </si>
  <si>
    <t>Années 2026-2034</t>
  </si>
  <si>
    <t>Reprendre contact avec l'équipe municple pour organiser une réunion d'information. Si favorable, prendre contact avec les usagers et les exploitants agricoles pour information et accord. Rédaction document</t>
  </si>
  <si>
    <t>1 propriétaire rencontré, accord vente de 5 parcelles cadastrales pour 1,4ha à l'EPAGE DD</t>
  </si>
  <si>
    <t>Pas de sollicitations</t>
  </si>
  <si>
    <r>
      <rPr>
        <b/>
        <sz val="36"/>
        <rFont val="Century Gothic"/>
        <family val="2"/>
      </rPr>
      <t>FICHE 2.2.2</t>
    </r>
    <r>
      <rPr>
        <b/>
        <sz val="18"/>
        <rFont val="Century Gothic"/>
        <family val="2"/>
      </rPr>
      <t xml:space="preserve">
</t>
    </r>
  </si>
  <si>
    <r>
      <rPr>
        <b/>
        <u/>
        <sz val="18"/>
        <rFont val="Century Gothic"/>
        <family val="2"/>
      </rPr>
      <t>Objectif opérationnel</t>
    </r>
    <r>
      <rPr>
        <b/>
        <sz val="18"/>
        <rFont val="Century Gothic"/>
        <family val="2"/>
      </rPr>
      <t xml:space="preserve"> : Sensibiliser les différents publics (scolaires, grand public, etc.) aux enjeux liés aux zones humides</t>
    </r>
  </si>
  <si>
    <t>Communauté de communes : Toutes</t>
  </si>
  <si>
    <t>Commune : Toutes</t>
  </si>
  <si>
    <t>EPAGE Doubs Dessoubre, CPIE du Haut-Doubs</t>
  </si>
  <si>
    <t>Multiples</t>
  </si>
  <si>
    <t>Sollicitations et disponibilité du/de la chargé(e) de mission</t>
  </si>
  <si>
    <t>Nombre de sollicitations
Nombre de participations à des événements
Nombre de journées de sensibilisations réalisées</t>
  </si>
  <si>
    <t>Sollicitation par l'ENILEA de Mamirolle pour intervention auprès d'une classe de licence GASTE</t>
  </si>
  <si>
    <t>Coût agent (3j/an sur la durée du PGS)</t>
  </si>
  <si>
    <r>
      <rPr>
        <b/>
        <u/>
        <sz val="18"/>
        <rFont val="Century Gothic"/>
        <family val="2"/>
      </rPr>
      <t>Objectif opérationnel</t>
    </r>
    <r>
      <rPr>
        <b/>
        <sz val="18"/>
        <rFont val="Century Gothic"/>
        <family val="2"/>
      </rPr>
      <t xml:space="preserve"> : Rédaction de notices ou plans de gestion sur les milieux humides priorisés</t>
    </r>
  </si>
  <si>
    <t>Communauté de communes : Tous</t>
  </si>
  <si>
    <t>Si le PGS MH Doubs Dessoubre est un document cadre à l’échelle du territoire de l’EPAGE DD, la préservation et la restauration de certains milieux humides ou sites fonctionnels humides peut nécessiter la mise en place d’un plan de gestion local ou d’une notice de gestion un peu plus simplifiée.
Un plan de gestion est un document stratégique qui définit, pour un site, une vision à long terme ainsi qu’une programmation opérationnelle à court/moyen terme. Il nécessite un état des lieux, la définition des enjeux, d’une stratégie correspondant aux objectifs de gestion à long terme, puis la définition d’un plan d’action dont pourront ensuite être mesurés les résultats. Ce document facilite la mission du gestionnaire, assure la cohérence des actions dans le temps et permet de communiquer avec les acteurs du territoire. Le plan de gestion est un document de référence qui est utile à la fois au gestionnaire, mais également aux partenaires financiers et aux services instructeurs, ainsi qu’aux différentes parties prenantes ayant des intérêts sur le site concerné.
Si ce document est très utile, la notice de gestion lui est parfois préférée, notamment lorsque les conditions permettant l’élaboration d’un plan de gestion ne sont pas toutes réunies. Cette notice est un document technique synthétique définissant les opérations de gestion sur une petite entité ou un site à faible complexité composé de quelques entités de gestion.</t>
  </si>
  <si>
    <t>Volonté locale des usagers des sites</t>
  </si>
  <si>
    <t>Nombre de plans ou notices de gestion rédigés</t>
  </si>
  <si>
    <t>EPAGE Doubs Dessoubre, Conservatoire d'Espaces Naturels de Franche-Comté</t>
  </si>
  <si>
    <t>Coût agent (8j/an sur la durée du PGS)</t>
  </si>
  <si>
    <t>Au fil des opportunités sur les milieux humides priorisés</t>
  </si>
  <si>
    <r>
      <rPr>
        <b/>
        <u/>
        <sz val="18"/>
        <rFont val="Century Gothic"/>
        <family val="2"/>
      </rPr>
      <t>Objectif opérationnel</t>
    </r>
    <r>
      <rPr>
        <b/>
        <sz val="18"/>
        <rFont val="Century Gothic"/>
        <family val="2"/>
      </rPr>
      <t xml:space="preserve"> : Présrevation durable et aménagement touristique de la zone humide communale du bourg d'Indevillers</t>
    </r>
  </si>
  <si>
    <t>Nombre de réunions d'échange
Nombre de journées passées avec des scolaires sur le site
Aménagements réalisés</t>
  </si>
  <si>
    <t>Prise de contact avec la commune pour organisation d'une réunion d'information</t>
  </si>
  <si>
    <t>Année : 2026 ou suivantes</t>
  </si>
  <si>
    <t>Rédaction d'un contrat ORE, réalisation du chantier par la MFR des Fins, réalisation des aménagements touristiques</t>
  </si>
  <si>
    <t>Volonté locale, garantie de préservation durable, disponibilité de la MFR ; Faisabilité technique et financière de la CCPM</t>
  </si>
  <si>
    <t>Coût agent (10j pour s'assurer de la préservation durable du site &amp; 15j d'animation + 15j d'encadrement des scolaires si continuité projet)</t>
  </si>
  <si>
    <t>Contacts divers avec des riverains du site et l'équipe municipale</t>
  </si>
  <si>
    <r>
      <rPr>
        <b/>
        <sz val="36"/>
        <rFont val="Century Gothic"/>
        <family val="2"/>
      </rPr>
      <t>FICHE 2.3.1</t>
    </r>
    <r>
      <rPr>
        <b/>
        <sz val="18"/>
        <rFont val="Century Gothic"/>
        <family val="2"/>
      </rPr>
      <t xml:space="preserve">
</t>
    </r>
  </si>
  <si>
    <r>
      <rPr>
        <b/>
        <sz val="36"/>
        <rFont val="Century Gothic"/>
        <family val="2"/>
      </rPr>
      <t>FICHE 2.3.2</t>
    </r>
    <r>
      <rPr>
        <b/>
        <sz val="18"/>
        <rFont val="Century Gothic"/>
        <family val="2"/>
      </rPr>
      <t xml:space="preserve">
</t>
    </r>
  </si>
  <si>
    <r>
      <rPr>
        <b/>
        <u/>
        <sz val="18"/>
        <rFont val="Century Gothic"/>
        <family val="2"/>
      </rPr>
      <t>Objectif opérationnel</t>
    </r>
    <r>
      <rPr>
        <b/>
        <sz val="18"/>
        <rFont val="Century Gothic"/>
        <family val="2"/>
      </rPr>
      <t xml:space="preserve"> : Préservation des boisements humides et de la tourbière acidicline associée sur les communes de Lanans et Servin</t>
    </r>
  </si>
  <si>
    <t>Commune : Lanans, Servin</t>
  </si>
  <si>
    <t>EPAGE Doubs Dessoubre, ONF, communes</t>
  </si>
  <si>
    <t>Sous-bassin versant : Cusancin</t>
  </si>
  <si>
    <t>Communauté de communes : CC du Pays de Sancey-Belleherbe</t>
  </si>
  <si>
    <t>Grands types de milieux humides : Rivières, plans d’eau, mares et milieux humides associés ; Forêts humides ; Autres types de milieux humides</t>
  </si>
  <si>
    <t>Codes MH : D10136 ; 25324006 ; D23482</t>
  </si>
  <si>
    <t>ONF, communes</t>
  </si>
  <si>
    <t>Prise de contact avec communes et ONF</t>
  </si>
  <si>
    <t>Mise à jour des doucments de gestion forestière</t>
  </si>
  <si>
    <t>Bonne intégration aux documenst de gestion forestière</t>
  </si>
  <si>
    <t>Coût agent (6j pour contact, échange, rencontre en 2025 puis au besoin les années suivantes)</t>
  </si>
  <si>
    <t>Années : 2026-2034</t>
  </si>
  <si>
    <t>Au besoin</t>
  </si>
  <si>
    <r>
      <rPr>
        <b/>
        <sz val="36"/>
        <rFont val="Century Gothic"/>
        <family val="2"/>
      </rPr>
      <t>FICHE 2.3.3</t>
    </r>
    <r>
      <rPr>
        <b/>
        <sz val="18"/>
        <rFont val="Century Gothic"/>
        <family val="2"/>
      </rPr>
      <t xml:space="preserve">
</t>
    </r>
  </si>
  <si>
    <r>
      <rPr>
        <b/>
        <u/>
        <sz val="18"/>
        <rFont val="Century Gothic"/>
        <family val="2"/>
      </rPr>
      <t>Objectif opérationnel</t>
    </r>
    <r>
      <rPr>
        <b/>
        <sz val="18"/>
        <rFont val="Century Gothic"/>
        <family val="2"/>
      </rPr>
      <t xml:space="preserve"> : Mise en œuvre d'un projet agro-environnemental et climatique sur les milieux humides</t>
    </r>
  </si>
  <si>
    <t>Grands types de milieux humides : Prairies humides</t>
  </si>
  <si>
    <t xml:space="preserve">Préservation, Restauration &amp; opportunité </t>
  </si>
  <si>
    <t>PNR Doubs Horloger</t>
  </si>
  <si>
    <t>Renouvellement selon taux engagement année 1</t>
  </si>
  <si>
    <t>Rédaction dossier</t>
  </si>
  <si>
    <t>Rédaction des plans de gestion</t>
  </si>
  <si>
    <t>Animation &amp; diagnostics terrain exploitations</t>
  </si>
  <si>
    <t>Réalisation de la formation obligatoire</t>
  </si>
  <si>
    <t>Années : 2026-2027</t>
  </si>
  <si>
    <t>Années : 2028-2034</t>
  </si>
  <si>
    <t>Volonté locale des exploitants agricoles
Rémunération à la hauteur des engagements souscrits</t>
  </si>
  <si>
    <t>Nombre d'exploitations rencontrées
Nombre d'exploitations ayant contractualisé
Surfaces contractualisées</t>
  </si>
  <si>
    <t>Coût agent (Animation + réalisation des diagnostics)</t>
  </si>
  <si>
    <t>Aides MAEC (( 100ha contractualisés en 2025 pour 5 ans + 50ha campagne 2026 et plus)*150ha/an)</t>
  </si>
  <si>
    <t>Coût agent</t>
  </si>
  <si>
    <t>Ministère de l'Agriculture et de la Souveraineté alimentaire</t>
  </si>
  <si>
    <t>Côut agent total annuel</t>
  </si>
  <si>
    <t>FEADER</t>
  </si>
  <si>
    <t>MAA</t>
  </si>
  <si>
    <t>Agence de l'Eau Rhône Méditérannée Corse</t>
  </si>
  <si>
    <t>Aides MAEC totales annuelles</t>
  </si>
  <si>
    <t>Aides MAEC</t>
  </si>
  <si>
    <t xml:space="preserve">Le périmètre du PAEC Milieux Humides Doubs Dessoubre concerne donc les milieux humides se trouvant sur le périmètre de l’EPAGE Doubs Dessoubre, en dehors de ceux se trouvant au sein des 2 sites Natura2000 du territoire (Vallée du Dessoubre et Moyenne Vallée du Doubs) qui disposent de leur propre PAEC. Cela représente donc 712ha de SAU qui se répartissent en 10 types de groupes culturaux principaux et 18 cultures principales associées. Il s’agit donc d’environ 1,1% de la SAU de l’EPAGE Doubs Dessoubre. La quasi-totalité de la SAU concernée par le PAEC est constituée de prairies au sens large, en grande majorité permanentes (683 ha, 95,9% de la SAU), mais également temporaires (18,44ha, 2,6% de la SAU) puisqu’elles représentent 701ha (98,5%) au total. Cette répartition n’est pas étonnante puisque le périmètre concerné se trouve intégré au sein de différentes AOP (Comté, Morbier et Mont d’Or ou Vacherin du Haut-Doubs) dont le cahier des charges favorise une part très importante de prairies dans la SAU.
Cette SAU se répartit en 657 parcelles graphiques déclarées à la PAC en 2023 et entre 316 exploitations agricoles. 
Si l’occupation du sol sur le périmètre du PAEC Milieux Humides Doubs Dessoubre laisse apparaître une part importante de prairies, qui plus est au sein d’AOP avec des cahiers des charges exigeants du point de vue environnemental, cela ne veut pas forcément dire que ce périmètre est dépourvu de menaces.
En effet, les milieux humides occupent souvent une part réduite de la SAU des exploitations du secteur, car le contexte géologique karstique ne favorise pas leur présence, et l’exploitation de ces milieux afin de préserver l’ensemble de leurs rôles écologiques n’est pas toujours aisée. Si les milieux humides accueillent bien souvent une faune et une flore riche, diversifiée et patrimoniale, permettent de réguler les phénomènes climatiques extrême d’étiage ou d’inondation en servant de zone tampon et permettent également d’épurer les eaux qui les traversent, du point de vue agronomique, ces zones peuvent être difficiles à intégrer à la SAU de l’exploitation : trop humides les années pluvieuses, ou trop sèches les années sèches où l’on aurait souhaité qu’elles nous aident, contenant une végétation pas toujours appétente pour le bétail, nécessitant bien souvent une mise en pâture plus tardive, un abaissement de la charge de pâturage, voir un retard de fauche, elles sont également souvent des zones d’infestation pour les troupeaux puisqu’elles permettent à bon nombre de parasites de réaliser l’intégralité de leur cycle de vie.
Ainsi, même si ces zones sont un atout non-négligeable au sein d’une exploitation agricole avec les changements climatiques en cours, qui plus est en contexte karstique, elles sont trop souvent synonymes de contraintes pour le monde agricole, ayant parfois conduit à les drainer pour faciliter leur travail, mais faisant alors perdre tous les services écosystémiques qu’elles procuraient, à l’exploitant lui-même, comme à l’ensemble du système. Cette vision persiste encore aujourd’hui et, bien que le secteur bénéficiant de ce PAEC soit peu concerné par cette thématique, les années de plus en plus sèches rendent la mise en culture des milieux humides de plus en plus aisée, faisant là aussi perdre bon nombre de leurs rôles écosystémiques si ce n’est la totalité.
</t>
  </si>
  <si>
    <r>
      <rPr>
        <b/>
        <sz val="36"/>
        <rFont val="Century Gothic"/>
        <family val="2"/>
      </rPr>
      <t>FICHE 2.3.4</t>
    </r>
    <r>
      <rPr>
        <b/>
        <sz val="18"/>
        <rFont val="Century Gothic"/>
        <family val="2"/>
      </rPr>
      <t xml:space="preserve">
</t>
    </r>
  </si>
  <si>
    <r>
      <rPr>
        <b/>
        <u/>
        <sz val="18"/>
        <rFont val="Century Gothic"/>
        <family val="2"/>
      </rPr>
      <t>Objectif opérationnel</t>
    </r>
    <r>
      <rPr>
        <b/>
        <sz val="18"/>
        <rFont val="Century Gothic"/>
        <family val="2"/>
      </rPr>
      <t xml:space="preserve"> : Mise en défens du Beuchenieux sur la commune des Plains-et-Grands-Essarts pour la préservation du cours d'eau et du milieu humide associé</t>
    </r>
  </si>
  <si>
    <t>Communauté de communes : CC du Pays de Maîche</t>
  </si>
  <si>
    <t>Commune : Plains-et-Grands-Essarts</t>
  </si>
  <si>
    <t>Grands types de milieux humides : Rivières, plans d’eau, mares et milieux humides associés</t>
  </si>
  <si>
    <t>Codes MH : 25458001</t>
  </si>
  <si>
    <t>Le ruisseau du Beuchenieux coule sur la commune des Plains et Grands Essarts sur environ 800m avant de se jeter dans une perte. Vers l'amont la pente plus importante qu'à l'aval ne permet pas la présence d'un milieux humide riverain, mais en progressant vers l'aval, la pente s'atténue et une mégaphoriaies ainsi qu'un bosquet de saules prennent place de part et d'autre du ruisseau. Forestier sur l'amont, il traverse ensuite une pâture. Ainsi, le troupeau s'abreuve directement dans le ruisseau et pature la zone sans aucune clôture. Ainsi, dans la partie la plus à l'aval, la divagation du troupeau etre cours d'eau et zone humide a entrainé une dispersion des écoulements.
Il est donc nécessaire de venir mettre en défens ce cours d'eau, pour éviter le piétinement et la dispersion des écoulements. 1 ou 2 solutions d'abreuvement hors cours d'eau adaptées à la taille du troupeau et à la zone pourraient être mises en place (pompes de prairies, abreuvoir solaire ou gravitaire selon pente) pour bénéficier de la présence du cours d'eau. 1 à 2 passages à gué s'avéreraient également nécessaire pour que les bêtes puissent accéder aux 2 côté de la parcelle. Ces passages à gué pourraient aussi être aménagés de manière à ce que le troupeau puisse s'y abreuver.
La partie la plus humide pourrait également être mise en défens une partie de l'année, en début de saison, pour éviter de déstructurer les sols. Pour cela, l'agriculteur pourrait bénficier d'un accompagnement et de la rédaction d'un plan de gestion dans le cadre du PAEC Milieux Humides Doubs Dessoubre 2025 (voir Fiche 2.3.3).</t>
  </si>
  <si>
    <t>Exploitant agricole</t>
  </si>
  <si>
    <t>Prise de contact avec exploitant et propriétaire</t>
  </si>
  <si>
    <t>Demande de devis auprès d'entreprise</t>
  </si>
  <si>
    <t>Réalisation des travaux de mise en défens</t>
  </si>
  <si>
    <t>Coût agent (15j pour contact, échange, rencontre et suivis travaux)</t>
  </si>
  <si>
    <t>Rédaction cahier des charges, sollicitations devis et signature</t>
  </si>
  <si>
    <r>
      <rPr>
        <b/>
        <sz val="36"/>
        <rFont val="Century Gothic"/>
        <family val="2"/>
      </rPr>
      <t>FICHE 3.1.2</t>
    </r>
    <r>
      <rPr>
        <b/>
        <sz val="18"/>
        <rFont val="Century Gothic"/>
        <family val="2"/>
      </rPr>
      <t xml:space="preserve">
</t>
    </r>
  </si>
  <si>
    <r>
      <rPr>
        <b/>
        <u/>
        <sz val="18"/>
        <rFont val="Century Gothic"/>
        <family val="2"/>
      </rPr>
      <t>Objectif opérationnel</t>
    </r>
    <r>
      <rPr>
        <b/>
        <sz val="18"/>
        <rFont val="Century Gothic"/>
        <family val="2"/>
      </rPr>
      <t xml:space="preserve"> : Réaliser des chantiers visant à la restauration des fonctions hydrologiques du site fonctionnel humide du bourg de la commune de Chamesol</t>
    </r>
  </si>
  <si>
    <t>Commune : Chamesol</t>
  </si>
  <si>
    <t>Grands types de milieux humides : Autres types de milieux humides</t>
  </si>
  <si>
    <t>Codes MH : 25114001</t>
  </si>
  <si>
    <t>Commune de Chamesol
DDT
Propriétaires privés
Bailleurs</t>
  </si>
  <si>
    <t>Prospections de terrain affinage enjeux "cours d'eau"/MH + sollicitatioon cadastre auprès de la commune</t>
  </si>
  <si>
    <t>Rédaction d'un cahier des charges pour lancement d'une étude ?</t>
  </si>
  <si>
    <t>Année : 2026</t>
  </si>
  <si>
    <t>Sollicitation entreprises pour réalisation étude et lancement ?</t>
  </si>
  <si>
    <t>Conventions d'étude/de travaux avec les propriétaires fonciers
Obtention du cadastre
Mise en évidence d'un besoin de restauration des fonctions hydrologiques via l'étude préalable menée
Faisabilité foncière</t>
  </si>
  <si>
    <t xml:space="preserve">Finalisation étude, animation foncière, travaux, suivis post-travaux ?
</t>
  </si>
  <si>
    <t>Années : 2027 - 2034</t>
  </si>
  <si>
    <t>Travaux &amp; suivis post-travaux ?</t>
  </si>
  <si>
    <t>Années : 2027-2034</t>
  </si>
  <si>
    <t>Suivis post-travaux ?</t>
  </si>
  <si>
    <t>Conventions d'étude/de travaux avec les propriétaires fonciers
Mise en évidence d'un besoin de restauration des fonctions hydrologiques via l'étude préalable menée
Faisaibilité foncière</t>
  </si>
  <si>
    <t>Coût agent 2025 (9j)</t>
  </si>
  <si>
    <r>
      <rPr>
        <b/>
        <sz val="36"/>
        <rFont val="Century Gothic"/>
        <family val="2"/>
      </rPr>
      <t>FICHE 3.1.3</t>
    </r>
    <r>
      <rPr>
        <b/>
        <sz val="18"/>
        <rFont val="Century Gothic"/>
        <family val="2"/>
      </rPr>
      <t xml:space="preserve">
</t>
    </r>
  </si>
  <si>
    <r>
      <rPr>
        <b/>
        <u/>
        <sz val="18"/>
        <rFont val="Century Gothic"/>
        <family val="2"/>
      </rPr>
      <t>Objectif global</t>
    </r>
    <r>
      <rPr>
        <b/>
        <sz val="18"/>
        <rFont val="Century Gothic"/>
        <family val="2"/>
      </rPr>
      <t xml:space="preserve"> : Restauration des fonctions hydrologiques et biologiques des milieux humides</t>
    </r>
  </si>
  <si>
    <r>
      <rPr>
        <b/>
        <sz val="36"/>
        <rFont val="Century Gothic"/>
        <family val="2"/>
      </rPr>
      <t>FICHE 3.2.1</t>
    </r>
    <r>
      <rPr>
        <b/>
        <sz val="18"/>
        <rFont val="Century Gothic"/>
        <family val="2"/>
      </rPr>
      <t xml:space="preserve">
</t>
    </r>
  </si>
  <si>
    <t>Commune : Vennes</t>
  </si>
  <si>
    <t>Codes MH : 25600004</t>
  </si>
  <si>
    <t>Commune de Vennes
Opérateur Natura2000
ONF
CBNFC-ORI
CEN Franche-Comté
Propriétaires fonciers</t>
  </si>
  <si>
    <t>Animation foncière sur le site &amp; suivi du contrat forestier Natura2000</t>
  </si>
  <si>
    <t>Travaux forestiers et hydrauliques ?</t>
  </si>
  <si>
    <t xml:space="preserve">Mise en pâture du site (accompagnement par un BRCE ou des MAEC) ?
</t>
  </si>
  <si>
    <t>Conventions d'étude/de travaux avec les propriétaires fonciers
Obtention du LIDAR HD
Faisabilité foncière</t>
  </si>
  <si>
    <t>Réalisation des travaux forestiers (et hydrauliques ?)
Remise en pâture ?</t>
  </si>
  <si>
    <t>Coût agent 2025 (11j)</t>
  </si>
  <si>
    <r>
      <rPr>
        <b/>
        <u/>
        <sz val="18"/>
        <rFont val="Century Gothic"/>
        <family val="2"/>
      </rPr>
      <t>Objectif opérationnel</t>
    </r>
    <r>
      <rPr>
        <b/>
        <sz val="18"/>
        <rFont val="Century Gothic"/>
        <family val="2"/>
      </rPr>
      <t xml:space="preserve"> : Réaliser des chantiers visant à la restauration des fonctions hydrologiques du plan d'eau au droit de la source de Ronde Fontaine sur le commune de Montjoie-le-Château</t>
    </r>
  </si>
  <si>
    <t>Commune : Montjoie-le-Château</t>
  </si>
  <si>
    <t>Codes MH : 25402001</t>
  </si>
  <si>
    <t>Eclaircissements sur le statut foncier du terrain et lancement procédure adaptée</t>
  </si>
  <si>
    <t>Rédaction d'un cahier des charges pour mieux comprendre le fonctionnement hydraulique du site et établir des scénari de restauration fonctionnelle, sollicitation d'entreprises et lancement d'une étude ?</t>
  </si>
  <si>
    <t>Conclusions sur le statut foncier du site
Mise en œuvre d'une procédure adaptée et/ou accord des propriétaires fonciers
Assurance d'une possibilité de traitement durable des EEE</t>
  </si>
  <si>
    <t xml:space="preserve">Obtention du statut foncier du plan d'eau
Cahier des charge de l'étude
Résultats de l'étude
Travaux de réhabilitation fonctionnelle
Suivis post-travaux </t>
  </si>
  <si>
    <t xml:space="preserve">Finalisation de l'étude, démarrage de travaux de restauration fonctionnelle et mise en place d'un suivi post-travaux ?
</t>
  </si>
  <si>
    <t>Sollicitation DDT et DGFIP pour éclaicissement foncier</t>
  </si>
  <si>
    <t>Diagnostics terrain et bancarisation des données</t>
  </si>
  <si>
    <t>L'élaboration de la priorisation pour le PGSMH Doubs Dessoubre a permis de mettre en évidence des zones orphelines de données. Certaines communes n'ont pas fait l'objet d'inventaire de zones humides de moins de 1ha par exemple. D'autres milieux humides n'ont pas non plus fait l'objet d'une caractérisation suffisante sur le terrain pour être valorisés correctement dans la priorisation. C'est le cas principalement sur le sous bassin versant du Doubs médian. C'est pour cette raison que peu de milieux humides ressortent dans les priorisations. Ainsi, cette action visera à la mise en place d'une étude de connaissance sur ce territoire pour ensuite pouvoir mettre à jour la priorisation avec les nouvelles données acquises et prévoir des actions en conséquences.
Cette acquisition de données se fera par le recrutement d'un stagiaire sur 6 mois.</t>
  </si>
  <si>
    <t>Communes de Montjoie-le-Château
DDT
DGFIP
EPTB Sôane et Doubs
Fédération de pêche du Doubs
AAPPMA
Propriétaires fonciers ?</t>
  </si>
  <si>
    <t>Rédaction de l'offre de stage</t>
  </si>
  <si>
    <r>
      <rPr>
        <b/>
        <sz val="36"/>
        <rFont val="Century Gothic"/>
        <family val="2"/>
      </rPr>
      <t>FICHE 5.3.1</t>
    </r>
    <r>
      <rPr>
        <b/>
        <sz val="18"/>
        <rFont val="Century Gothic"/>
        <family val="2"/>
      </rPr>
      <t xml:space="preserve">
</t>
    </r>
  </si>
  <si>
    <r>
      <rPr>
        <b/>
        <sz val="36"/>
        <rFont val="Century Gothic"/>
        <family val="2"/>
      </rPr>
      <t>FICHE 5.5.1</t>
    </r>
    <r>
      <rPr>
        <b/>
        <sz val="18"/>
        <rFont val="Century Gothic"/>
        <family val="2"/>
      </rPr>
      <t xml:space="preserve">
</t>
    </r>
  </si>
  <si>
    <t>2.3. Préservation</t>
  </si>
  <si>
    <t>Préserver durablement les milieux humides en bon état de fonctionnement</t>
  </si>
  <si>
    <t>F2.3.1 ; F2.3.2 ; F.2.3.3 ; F2.3.4</t>
  </si>
  <si>
    <t>F3.1.1 ; F3.1.2 ; F3.1.3</t>
  </si>
  <si>
    <t>F3.2.1</t>
  </si>
  <si>
    <t>F5.2.1</t>
  </si>
  <si>
    <t>- Aboutir à la signature de contrats, essentiellement sur les parcelles agricoles, dans les milieux humides prioritaires pour la préservation ou non-prioritaires si la démarche est engagée par l'exploitant (opportunité) ;
- Signer des conventions de travaux sur les parcelles à restaurer lorsque l'acquisition n'est pas envisageable</t>
  </si>
  <si>
    <t>- Animation foncière
- Acquérir ou apporter un soutien technique aux partenaires acquéreurs de parcelles à préserver ou restaurer (cela s'effectuera sur un effet d'opportunité et non de priorisation)
- Communiquer sur la possibilité de recevoir des dons et/ou legs</t>
  </si>
  <si>
    <t>- Rédiger des plans ou des notices de gestion
- Mettre en place des mesures agro-environnementales et climatiques ou bien des paiements pour services environnementaux
- Réaliser des chantiers visant la préservation des fonctionnalités des milieux humides (mise en défens par exemple)</t>
  </si>
  <si>
    <t>- Obtenir le cadastre sur les sites fonctionnels humides de Priorité 1 pour la Préservation et la Restauration
- Affiner les atteintes et/ou les enjeux sur les sites fonctionnels humides de priorité 1 pour la préservation et la Restauration
- Obtenir les accords des propriétaires pour la mise en oeuvre d'actions de Préservation et/ou de Restauration</t>
  </si>
  <si>
    <t>- Recenser l'ensemble des structures pouvant intervenir auprès des professions agricoles
- Recenser l'ensemble des structures pouvant intervenir auprès des professions et propriétaires sylvicoles
- Prendre contact avec ces opérateurs afin d'établir des projets de sensibilisation</t>
  </si>
  <si>
    <t>La SAFER est systématiquement informée par les notaires lors des projets de vente de biens agricoles et forestiers et peut acheter prioritairement des terrains via son droit de préemption (L 143-1 Code rural et de la pêche maritime). Elle est aussi informée grâce au fait qu’elle soit bien identifiée comme opérateur foncier et qu’elle mène un certain nombre de ventes à l’amiable. Il existe dans ses missions trois axes visant à participer à la protection de l’environnement :
-	Préserver les paysages ;
-	Protéger les ressources naturelles (terres agricoles, zones humides, eau, biodiversité) ;
-	Lutter contre les risques naturels et les risques inondations.
A ce titre, il est possible d’établir une convention avec la SAFER afin qu’elle effectue un travail de veille sur des secteurs ciblés. L'objectif d'une veille foncière n'étant pas forcément d'acquérir des terrains, mais aussi de connaître la dynamique foncière sur certains secteurs. 
L'établissement d'une convention avec la SAFER sur tout ou partie des milieux humides priorisés serait bénéfique à la mise en oeuvre d'actions de préservation et/ou de restauration grâce à une maîtrise foncière et d'usage des milieux humides priorisés. Un temps sera donc dédié à des échanges avec la SAFER la première année de mise en oeuvre du Plan de Gestion Stratégique Doubs Dessoubre afin de voir quel partenariat peut être mis en place. Si une telle convention est mise en place, des échanges devront avoir lieu au fil des années de mises en oeuvre du PGS à l'opportunité de ventes sur les secteurs ciblés. Ceci ayant pour objectif d'aboutir à des cas concrets d'acquisition (fiche action F1.3.1)</t>
  </si>
  <si>
    <t>Les Etablissements Publics Fonciers visent à réaliser, pour leur compte, pour le compte de leurs membres ou de toute personne publique, toute acquisition foncière ou immobilière en vue de la construction de réserves foncières. Parmi les domaines d’intervention de l’EPF Doubs Bourgogne Franche-Comté, il peut intervenir sur les « biens participants aux enjeux de protection et de valorisation des espaces naturels et agricoles, à la préservation de la ressource en eau et à préservation des risques naturels et technologiques ». Ainsi, il peut accompagner une collectivité dans sa réflexion foncière et acquérir, de façon exponentielle et si l’occasion se présente, un bien au sein d’un périmètre de veille foncière défini. Ainsi, en fonction du partenariat mené avec la SAFER, et de la mise en oeuvre ou non du droit de préemption au titre des espaces naturels sensibles du Conseil départemental du Doubs, une veille foncière via l'EPF Doubs BFC pourrait être mise en place, soit directement par l'EPAGE Doubs Dessoubre sur tout ou partie des milieux humides priorisés, soit par les communautés de communes du territoire souhaitant s'impliquer dans la préservation et/ou la restauration de leurs milieux humides en devenant propriétaires. 
En même temps que le porter à connaissance du Plan de Gestion Stratégique Doubs Dessoubre dans les différentes instances communales et intercommunales du territoire, une discussion pourra être conduite sur la volonté de se positionner sur l'acquisition foncière de milieux humides.
Un travail avec l'EPF Doubs Bourgogne Franche-Comté peut également être intéressant dans la mesure où l'acquisition de terrains naturels est parfois peu onéreuse et en deçà des minimums pour bénéficier des aides de l'Agence de l'Eau Rhône Méditerranée Corse.
Le portage foncier par l'EPF Doubs BFC est théoriquement limité à 10 années (extensible jusqu'à 14 années sous conditions) et implique des frais de portage :  
- 1 % HT du coût du bien pour un portage allant de 1 à 4 ans ;
- 1,5 % HT du coût de bien pour un portage allant de 5 à 10 ans ;
- 2 % HT du coût du bien + remboursement du bien à hauteur de 25 % à partir de la 11ème année pour un portage allant de 11 à 14 ans.
Le travail de l'EPF Doubs BFC implique également la levée de la taxe spéciale d'équipement, mais l'ensemble des EPCI du territoire étant déjà membres de l'établissement, le travail avec cet EPF n'entrainerait pas de nouvelle levée de taxe.</t>
  </si>
  <si>
    <t>Le Conseil Départemental du Doubs met en œuvre une politique d'action en faveur des espaces naturels sensibles (ENS). Si ces sites font l'objet de mesures de préservation et de restauration des habitats naturels, ils sont aussi destinés à la sensibilisation du grand public à travers une ouverture et un aménagement raisonné. 19 sites sont d'ores et déjà aménagés pour accueillir le public (sentiers balisés, équipement mis en place) pour permettre de découvrir, comprendre les équilibres et la fragilité des écosystèmes. Fort de cette compétence, 3 ENS sont activés sur le périmètre de l'EPAGE Doubs Dessoubre, dont 2 sur des milieux humides : l'Etang du Breuillez sur la commune de Bremondans sur le bassin versant du Cusancin et les prairies humides et tourbières des Guillemins sur les communes du Mémont, du Bizot, du Luhier et du Russey, à cheval sur les bassins versants topographiques du Dessoubre et du Doubs franco-suisse.
A ce jour le Conseil départemental du Doubs est propriétaire de quelques parcelles sur ces sites, mais il n'a pas encore activé son droit de préemption à grande échelle sur l'ensemble de ses sites, ni même sur des zones de préemption en dehors des ENS activés.
Pourtant, la mise en oeuvre de ce droit de préemption est un très bel outil, à la fois pour assurer une veille foncière sur les sites ciblés, que pour acquérir des terrains. Cela peut concourir à la préservation des milieux humides par la maitrise foncière et d'usage, ainsi qu'à leur restauration le cas échéant. Ce droit de préemption peut être conservé par le Département du Doubs, mais il peut être transféré à une commune ou une communauté de communes qui souhaiterait s'investir dans la préservation et/ou la restauration de ses milieux naturels et humides. Une fois acquis, les terrains doivent être ouverts au public dans les 3 années, sauf si leur fragilité justifie le contraire.
L'EPAGE Doubs Dessoubre souhaite donc accompagner le Conseil départemental du Doubs dans la mise en oeuvre et le développement de ce droit de préemption en lui faisant remonter les besoins identifiés localement (milieux humides priorisés par exemple), et les éventuelles volontés de certaines collectivités à s'impliquer dans cette démarche.</t>
  </si>
  <si>
    <t xml:space="preserve">Rencontre avec l'équipe municipale pour leur présenter les enjeux et l'outil
Discussion avec les exploitants agricoles concernés pour présentation dispositif et accord
Rencontre des usagers du site (pêcheurs notamment) pour présentation dispositif et accord
Rédaction du contrat d'ORE
Accompagnement à la mise en oeuvre si besoin
Suivi
Porter à connaissance en cas de changement d'équipe municipale ou de bailleurs </t>
  </si>
  <si>
    <t>L’acquisition de milieux humides priorisés permet, en tout état de cause, d’avoir libre accès et actions sur des parcelles. Ces acquisitions peuvent avoir lieu à titre onéreux, mais également par voie d’échange, de dons ou de legs. L'acquisition de milieux humides est à privilégier à l'amiable même si cela induit une variabilité dans l'obtention des terrains.
Cette acquisition peut aussi se faire via l'acquisition de biens sans maitres pour lesquels les communes sont prioritaires et peuvent étendre leur droit à un EPCI.
Si les strctures bénéficiant d'un droit de préemption l'active, l'acquisition peut aussi avoir lieu via celui-ci.
Bien que cette procédure soit lourde et mobilisable dans des cas particuliers, la restauration de certains milieux humides peut entrer dans les conditions nécessaires à l'obtention d'une Déclaration d'Utilité Publique (DUP). Ce document permet de constituer des réserves foncières par voie d'expropriation, là encore selon des règles bien spécifiques.
Une communication sera à mener pour informer les propriétaires de milieux humides (priorisés ou non), de la possibilité pour l'EPAGE Doubs Dessoubre de recevoir des dons et des legs de parcelles afin de ne pas exclure cette opportunité.
L'acquisition de milieux humides n'intervient qu'après une longue étape d'animation foncière (voir fiche 5.1.1)</t>
  </si>
  <si>
    <t>La commune d'Indevillers souhaite continuer la valorisation de son bourg en aménageant la zone humide s'y trouvant. Consciente des enjeux qui s'y trouvent (biodiversité, qualité de l'eau, ruisseau, etc.), elle souhaite être accompagnée techniquement et réglementairement. Elle pourra aussi compter sur le soutien financier de la CC Pays de Maîche qui porte la compétence tourisme sur la commune et souhaite s'impliquer en faveur des "villes nouvelles" et développer de nouveaux lieux touristiques. Située à proximité de chemins de randonnée existants, la zone humide du bourg d'Indevillers répond pleinement à cette volonté.
Cette zone humide ayant reçu de nombreux amendements par le passé (effluents de fromagerie et de STEP), un peuplement de saules arbustifs s'y est développé, accueillant une biodiversité variée, procurant ombrage au cours d'eau traversant la zone, mais fermant le paysage et empêchant sa traversée. Un travail pourrait donc être conduit avec la MFR des Fins afin de penser cet aménagement paysager et de pratiquer quelques actions localisées de réouverture. Un suivi de la fertilité du sol ou bien de sa vulnérabilité à l'eutrophisation pourrait être pertinent compte tenu du passé du site et de sa dynamique de "libre évolution" mise en place par la commune.
Ce site pourrait devenir un lieu de sensibilisation pour les élèves du regroupement pédagogique intercommunal, notamment au travers de la mise en place d'une Aire Terrestre Educative.
Cependant, au fils des échanges conduits en 2024, il s'avère que cette parcelle communale, située en plein milieu du bourg est au coeur de nombreuses activités : mise en pâture de bêtes sans accord préalable, taille des saules sans accord, remblaiement, nettoyage d'engins, etc. Ainsi, avant d'engager des aménagements touristiques ou toute autre action, il semble nécessaire de s'assurer de la réelle préservation de cette zone humide, à minima par l'organisation d'une réunion d'informations pour les habitants de la commune et les élus du Conseil municipal, idéalement par la mise en place d'une ORE qui perdurera avec les différents Conseils municipaux et pourra être dénoncée en cas de non-respect des obligations choisies.</t>
  </si>
  <si>
    <t>S'il apparaît évident de restaurer les milieux dégradés pour regagner le bon état écologique des masses d'eau, la préservation des milieux fonctionnels est tout aussi essentielle pour la pérennité de cet état écologique. Un axe essentiel de cette préservation consiste en la sensibilisation des différents publics (scolaires de tout niveau et formations, spécifiques ou non, grand public, etc.) puisqu'on "aime ce qu'on connaît et protège ce qu'on aime". 
Plusieurs entrées peuvent donc être retenue pour concourir à cette mission : participation à des journées locales, nationales ou internationales en tenant des stands, organisant des sorties ou des visites sur des sites préservés/restaurés ; intervention auprès de scolaires de la primaire au supérieur, dans des formations généralistes, spécialisées dans ce domaine ou futurs professionnels de ces milieux. En effet, les primaires d'aujourd'hui sont les adultes de demain qui seront confrontés à ces enjeux, pourront voter et orienter les politiques locales ou à une échelle plus large. Il semble également important de sensibiliser de futurs ou actuels professionnels usagers de ces milieux : services assainissements ou urbanisme des collectivités, agriculteurs, forestiers, etc. Enfin, il ne faut pas exclure les interventions auprès de futurs professionnels du milieu pour partager les bonnes et mauvaises expériences afin qu'elles puissent bénéficier aux futurs acteurs de l'environnement.
Si l'idée n'est pas de conduire un programme de sensibilisation en bonne et due forme dans le cadre du PGS MH Doubs Dessoubre, il serait cependant dommage de s'empêcher d'intervenir en cas de sollicitations concourant aux objectifs fixés.</t>
  </si>
  <si>
    <t>Au cœur des forêts communales des communes de Lanans et Servin se trouvent des milieux humides assez remarquable pour le secteur.
Sur la commune de Lanans tout d'abord, une poche marneuse permet l'installation d'un peu plus de 8ha de forêt marécageuse, essentiellement d'aulnes, au sein de laquelle apparaisse quelques taches de sphaignes. Au cours de cette forêt se trouve un plan d'eau dont le miroir d'eau fait un peu moins d'un demi hectare. Ce plan d'eau semble alimenté par de petites arrivées d'eau pouvant être qualifiée de fossés. Un trop-plein unique ressort de celui-ci et traverse la zone du nord vers le sud avant de rejoindre une perte quelques centaines de mètres plus loin au niveau d'un champ. Cette zone se situe à proximité d'un chemin de randonnée et dispose d'un chemin d'accès en dur jusqu'au plan d'eau.
Sur la commune de Servin cette fois-ci, une zone humide de taille bien moins importante (0,08ha), mais extrêmement originale : au sein d'une perte, une sorte de radeau flottant de sphaignes de plus de 3m d'épaisseur s'est développé sur un socle géologique de limons à chailles créant un contexte acidcline, exceptionnel en contexte karstique.
Si les gestions forestières pratiquées sur ces parcelles jusqu'à maintenant semblent totalement compatibles avec la préservation de ces milieux (pas de plantations notamment, pas de travaux d'évacuation des eaux non plus), une prise de contact avec l'ONF et les communes concernées peut s'avérer utile pour s'assurer de la bonne prise en compte de ces enjeux dans les documents de gestion forestière et donc, le maintien de ces zones assez originales pour la région. 
Un travail pourra également être conduit au besoin sur la gestion du plan d'eau se trouvant dans la zone afin que son impact sur la zone humide soit minime et qu'il puisse permettre l'accueil des cortèges faunistiques et floristiques associés à ces milieux.</t>
  </si>
  <si>
    <t>Dans le PAEC Milieux humides Doubs Dessoubre, seule une MAEC Biodiversité localisée sera proposée. Cette mesure sera proposée pour la campagne 2025, permettant d’engager des contrats d’une durée de 5 années. Les engagements à respecter sont les suivants :
- faire établir un plan de gestion sur la base du diagnostic d'exploitation incluant : les modalités d'utilisation de la ressource &amp; l'entretien des éléments spécifiques au milieu
- Respecter un taux de chargement maximal moyen annuel à la parcelle de 1 UGB/ha
- Respecter un taux de charment minimal moyen annuel de 0,2 UGB/ha sur les surfaces en herbe à l'échemme de l'exploitation
- Respecter un taux de chargement maximal instantané de 0,4 UGB/ha à la parcelle, en période hivernale allant du 01/11 au 31/03, sur les parcelles engagées.
- Ne pas détruire le couvert.
- Limitation de la fertilisation azotée organique à 40 unités d’azote/ha/an (hors apports par pâturage), l'opérateur se reversant la possibilité d'interdire totalement la fertilisation azotée sur des parcelles à forts enjeux
- Absence totale d’apports de fertilisants azotés minéraux, magnésiens et de chaux
- Ne pas utiliser de produits phytosanitaires sur la totalité des surfaces engagées
- Enregistrer les interventions sur chacun des éléments engagés.
712ha sont éligibles à cette mesure sur le périmètre de l'EPAGE et l'objectif est de contractualiser 100ha en 2025 et/ou 30 exploitations
Les MAEC de cette programmation PAC incluent une formation obligatoire pour les exploitants dans les 2 premières années de contractualisation. Le contenu de cette formation sera affiné, mais elle sera dispensée par l'EPAGE Doubs Dessoubre.</t>
  </si>
  <si>
    <t xml:space="preserve">Le site humide fonctionnel dans lequel se trouve les marais communaux de Pierrefontaine-les-Varans et plus grand et s'étire jusqu'à la commune de Laviron. Il est formé d'un réseau de milieux humides variés plus ou moins distants, traversé par différents écoulements de surface, dont certains classés cours d'eau se jetant dans des pertes, ainsi que de plusieurs plans d'eau. Si des traçages réalisés non loin font apparaître que le site se trouve bien sur le bassin versant du Dessoubre, l'exutoire de ce réseau hydrographique de surface n'est pas officiellement connu et se trouve quelque part entre la source de la Reverotte et le Dessoubre. De la même manière, le fonctionnement hydraulique du site n'est pas très bien connu, certains anciens fossés de drainage persistent, tout comme les plans d'eau à vocations diverses (pêche, ranacultures, agrément). Il semble ainsi primordial de réaliser une étude préalable afin d'améliorer les connaissances de ces milieux humides et de déterminer les besoins, ou non, de mettre en œuvre des travaux de restauration.
Cette action se conduira en parallèle des actions F1.2.1 et F1.2.3
</t>
  </si>
  <si>
    <r>
      <t>A proximité du bourg de Chamesols se trouve un éventail d'écoulements de surface, pour certains classés "cours d'eau", pour d'autres nons. Ces écoulements prennent place au milieu de pâtures et boisements, notamment résineux, assez récents et à proximité se trouve des plans d'eau classés retenue ou mare à l'inventaire national des plans d'eau. Autour de ces écoulements de surface, assez peu de milieux humides identifiés, mais une recherche aux archives départementales du Doubs à permis d'identifier des travaux d'assainissement de ces terrains et de curages de ces écoulements au début des années 1900. Il est possible que ces travaux aient complétement effacé les traits humides des parcelles environnantes.
Ces écoulements de surfaces sont notamment l'exutoire de la station d'épuration de la commune de Chamesol et confluent tous dans une perte quelques centaines de mètres plus loin, perte dont les eaux ressurgissent au niveau de la source de Ronde Fontaine, sur la commune de Montjoie-le-Château (</t>
    </r>
    <r>
      <rPr>
        <i/>
        <sz val="10"/>
        <rFont val="Calibri"/>
        <family val="2"/>
      </rPr>
      <t>cf. fiche 3.1.3</t>
    </r>
    <r>
      <rPr>
        <sz val="10"/>
        <rFont val="Calibri"/>
        <family val="2"/>
      </rPr>
      <t>),
Ainsi, un premier travail consistera en de rapides prospections de terrain au niveau de ces écoulements de surfaces afin d'identifier brièvement s'il s'agit des cours d'eau au sens réglementaire ou non, ainsi que sur les parcelles voisines afin d'observer si elles présentent toujours des caractéristiques de milieux humides. Il sera également nécessaire de prendre contact avec la commune pour obtenir le cadastre, très morcelé dans le secteur. Et, en fonction de ces différents éléments, il pourra être pertinent de lancer une étude complémentaire pour étudier les possibilités de restauration fonctionnelle du site, tant au niveau des cours d'eau, afin de leur conférer le plus de naturalité possible, qu'au niveau des milieux humides riverains, afin qu'il puisse pleinement exprimer leurs fonctionnalités.
Un accompagnement auprès du/des exploitants agricoles sera également nécessaire puisque les travaux de restauration auront très sûrement un impact sur leur exploitation de ces terrains. Cet accompagnement pourra passer par la mise en place des mesures agroenvironnementales et climatiques (</t>
    </r>
    <r>
      <rPr>
        <i/>
        <sz val="10"/>
        <rFont val="Calibri"/>
        <family val="2"/>
      </rPr>
      <t>cf. fiche 2.2.3</t>
    </r>
    <r>
      <rPr>
        <sz val="10"/>
        <rFont val="Calibri"/>
        <family val="2"/>
      </rPr>
      <t>) sur ces terrains après travaux ou encore le versement d'indemnités compensatoires.</t>
    </r>
  </si>
  <si>
    <t>En rive droite du Doubs médian, sur la commune de Montjoie-le-Château, au droit de la source de Ronde Fontaine, lieu-dit des Saprès, se trouve un plan d'eau. Ce plan d'eau est traversé par un écoulement classé "cours d'eau" très court allant de la dite source jusqu'au Doubs. Cet écoulement est maintenu dans le plan d'eau par différents batardeaux qui ne semblent plus fonctionnels aujourd'hui,
A l'été 2023, la réalisation d'une cartographie thermique de surface des cours d'eau du périmètre de l'EPAGE Doubs Dessoubre a identifié cette source comme un "point froid" pouvant contribuer au refroidissement des eaux du Doubs dans ce secteur de retenue entre le barrage de Vaufrey à l'amont et celui de Grosbois en aval, mais ces eaux froides sont directement dipersées dans cette retenue d'eau qui se trouve aux mêmes températures que le Doubs (4°C plus chaud lors des relevés). 
Aussi, cette source capte de petits émissaires du plateau plus haut, notamment sur les communes de Chamesol et Montécheroux, émissaires qui reçoivent les effluents des stations d'épuration de ces deux communes.
Si la queue de ce plan d'eau s'est boisée au fil des années avec des essences typiques de ces milieux (saules, aulnes, frênes), une parcelle riveraine a quant à elle été plantée en peupliers et a vu se développer une strate herbacée dominée par la Balsamine de l'Himalaya
A la lecture du cadastre, le plan d'eau n'appartient à aucune parcelle cadastrale définie. Des renseignements ont donc été pris auprès du service urbanisme de la DDT du Doubs et auprès de la DGFP afin d'éclaircir le statut foncier de ce plan d'eau et engager les procédures adaptées (contact propriétaire, bien sans maître, etc.)
Sur ce site, l'objectif serait de restaurer un fonctionnement plus naturel et dynamique, proche du fonctionnement des mortes pouvant exister dans cette zone afin de bénéficier de l'ensemble des fonctionnalités de ces milieux (continuité écologique et piscicole, épuration des eaux, accueil d'une faune et d'une flore typique, zone d'expansion des crues ?, refroidissement des eaux, etc.) tout en gérant durablement la question des espèces exotiques envahissantes</t>
  </si>
  <si>
    <t>La tourbière du Ruhier, située sur la commune de Vennes, a bénéficié de travaux de restauration hydraulique dans le cadre du 1er programme LIFE tourbière du Jura. Ce site, situé au sein du site Natura2000 Vallée du Dessoubre, accueille des espèces entomologiques à fort enjeu, notamment le Mélibée (Coenonympha hero). 
Si les travaux hydrauliques comment à porter leurs fruits, l'enrésinement des parcelles n'a quant à lui pas évolué et n'est pas bénéfique aux espèces à enjeux présente sur le site. Pour cela, un contrat forestier Natura2000 est à l'étude sur le site afin de recréer des couloirs de vol ainsi que des strates boisées variées.
Le site de Ruhier fonctionne en réseau avec le milieu humide situé un peu plus au sud est, en contrebas de la Roche Barchey, sur lequel l'abandon des activités pastorales a conduit à un boisement du site. Le coeurs du site reste encore préservé de cette fermeture et accueil une moliniaie favorable aux espèces à enjeu. Cependant, la partie la plus à l'ouest est complétement boisée, complexifiant le déplacement de l'entomofaune entre les 2 sites.
Il serait donc pertinent de mener le même type d'actions que celles prévues dans le contrat Natura2000 sur ce site voisin pour favoriser le brassage génétique des espèces du secteur. En parallèle, une fois que les données LIDAR HD sur le département du Doubs seront disponibles, la topographie du site devra être vérifiée afin de s'assurer que des travaux hydrauliques n'ont pas été conduits sur ce site également et ne nécessitent pas de travaux de restauration.
Enfin, ces terrains ayant bénéficié d'une activité pastorale jusqu'à il y a peu, la question devra être étudiée de les valoriser de nouveau, notamment pour maintenir l'ouverture du site</t>
  </si>
  <si>
    <t>Reste à charge</t>
  </si>
  <si>
    <t>Partenaire 2</t>
  </si>
  <si>
    <t>Partenaire 1</t>
  </si>
  <si>
    <t>PNR 100%</t>
  </si>
  <si>
    <t>AFNOR</t>
  </si>
  <si>
    <t>Fiancement vidéo région BFC : 7000 €</t>
  </si>
  <si>
    <t>Commune(s) : 7 communes du BV</t>
  </si>
  <si>
    <r>
      <rPr>
        <b/>
        <u/>
        <sz val="18"/>
        <rFont val="Century Gothic"/>
        <family val="2"/>
      </rPr>
      <t>Objectif opérationnel</t>
    </r>
    <r>
      <rPr>
        <b/>
        <sz val="18"/>
        <rFont val="Century Gothic"/>
        <family val="2"/>
      </rPr>
      <t xml:space="preserve"> : Animation Rivières sauvages</t>
    </r>
  </si>
  <si>
    <t>Grand(s) type(s) de milieu(x) humide(s) : Cours d'eau</t>
  </si>
  <si>
    <t>2022 :</t>
  </si>
  <si>
    <t xml:space="preserve">Le pilotage de l’étude et de la mission  a été réalisé par l’EPAGE Doubs Dessoubre. (maitre d'ouvrage)
Le Parc naturel régional du Doubs Horloger a quant à lui participé à l’Audit AFNOR (visite de terrain et réunion technique) dans le cadre de la relecture du dossier de demande de labellisation et du courrier de soutien. 
Le Parc a également participé à la mise en œuvre d’un dispositif pédagogique, nommé « Graines de Rivières Sauvages ». Ce programme national s’adresse aux établissements scolaires volontaires, situés sur le bassin versant d’une « Rivière Sauvage » ou d’une rivière en cours de labellisation. Les élèves de l’école primaire de Pierrefontaine-les-Varans se sont inscrits pour profiter de ce dispositif, animé par des agents du Parc. Ces derniers ont donc participé à de nombreuses activités : sorties de terrain, temps d’échange en salle et élaboration d’une bande dessinée participative. De plus, une mallette pédagogique sur la chaîne alimentaire des espèces emblématiques de la Reverotte a été conçue par les agents du Parc.
Les élèves et leurs enseignants ont ainsi pu découvrir ce site exceptionnellement préservé et se familiariser avec la biodiversité des milieux aquatiques. </t>
  </si>
  <si>
    <t>Années : 2022-2034</t>
  </si>
  <si>
    <t>Au fil des sollicitations</t>
  </si>
  <si>
    <t>Vidéo</t>
  </si>
  <si>
    <t>Pilotes</t>
  </si>
  <si>
    <t>EPAGE Doubs Dessoubre
PNR Doubs Horloger</t>
  </si>
  <si>
    <t xml:space="preserve">Depuis juin 2022, le Parc naturel régional (PNR) du Doubs Horloger compte sur son territoire le premier « Site Rivière Sauvage » situé dans le département du Doubs : la Reverotte. Cet affluent principal du Dessoubre fait désormais partie des 33 rivières françaises qui bénéficient de ce rare et prestigieux label qui ne concerne que 1% des rivières françaises. Classée en zone Natura 2000, la Reverotte a en effet gardé un caractère préservé sur la majorité de son linéaire, propice au développement d’une grande diversité d’espèces : truite, ombre, chabot, lamproie de Planer… sans oublier les plécoptères dont les populations se raréfient sur les rivières et les ruisseaux des bassins versants avoisinants. 
Porté par l’EPAGE Doubs Dessoubre, le département du Doubs et le PNR du Doubs Horloger, ce label permet d’améliorer la protection et la conservation des rivières qui présentent un bon fonctionnement écologique, à travers la mise en œuvre d’un programme d’action pour les 5 prochaines années. En parallèle de la labélisation, des études ont été lancées afin de proposer des opérations de renaturation du milieu sur l’ensemble du réseau hydrographique de la Reverotte : rétablissement de la continuité écologique de plusieurs seuils rustiques, enlèvement de protection de berges inutiles, coupe de résineux, etc. À terme, ces opérations devraient permettre de labelliser l’ensemble du linéaire au moment du renouvellement. </t>
  </si>
  <si>
    <t>Communautés de communes : Portes du Haut-Doubs &amp;  Sancey Belleherbe</t>
  </si>
  <si>
    <t>Fond Vert</t>
  </si>
  <si>
    <t>Région BFC</t>
  </si>
  <si>
    <t>15 000 TTC</t>
  </si>
  <si>
    <t>Année(s) : 2024</t>
  </si>
  <si>
    <t>EPAGE DD, CEN FC</t>
  </si>
  <si>
    <t>PNRDH</t>
  </si>
  <si>
    <t xml:space="preserve">La tourbière des belles Seignes va bénéficier du programme Life climat, portée par un groupement de structure dont l’EPAGE Doubs Dessoubre et le Conservatoire d’Espace Naturel de Bourgogne Franche-Comté qui interviendront sur la restauration du ruisseau des belles Seignes et du complexe tourbeux. Ces travaux ne vont cependant pas porter sur la cartographie des habitats et des communautés végétales.
Le PNR du Doubs Horloger, qui n’intervient pas dans le programme Life, souhaite soutenir et contribuer la dynamique mise en place sur ce complexe tourbeux en lançant cette étude complémentaire. 
Descriptif de l’action
Cette cartographie des habitats permettrait de mieux appréhender les habitats des espèces à enjeux pour leur préservation. Mais elle permettrait également de mieux cerner les zones dysfonctionnelles mettent en péril le rôle de la tourbière pour la préservation de la ressource en eau et la séquestration du carbone dans le sol. 
En collaboration étroite avec la Région BFC, dans le cadre des études préalable au classement potentiel d'un site, l'action consistera à :
- Identification et validation du périmètre d'étude sur le site tourbeux des belles Seignes. Site à fort enjeux écologiques méritant des études complémentaires sur les volets habitats et espèces.
- Travail à la rédaction du cahier des charges pour le recrutement d’un bureau d’étude. 
-Recrutement du bureau d’étude pour mise en place de l’étude dès le printemps avec un travail de bibliographie, puis de terrain pour le volet Faune et Flore. La mission consiste à contextualiser l’intérêt de la création d’une aire protégée, d’établir un tableau d’analyse et de synthèse des caractéristiques et une cartographie des habitats du site et proposer la protection la mieux adaptée.
-Rendu auprès du services biodiversité de la Région et du PNR du Doubs Horloger et des partenaires concernés en décembre 2024.
Objectifs de l’action 
Mieux appréhender les habitats des espèces à enjeux pour leur préservation.
Mieux cerner les zones dysfonctionnelles qui mettent en péril le rôle de la tourbière pour la préservation de la ressource en eau et la séquestration du carbone dans le sol.
Sécuriser les habitats et espèces remarquables issus des inventaires et des actions portées par les partenaires dans le cadre de la stratégie nationale des aires protégées notamment (SNAP) et répondre aux engagements de la Charte du PNR du Doubs Horloger.
Contribuer au programme Life Climat tourbière du Jura qui vise à réhabiliter plusieurs tourbières dans le massif jurassien, dont la tourbière des Belles Seignes. </t>
  </si>
  <si>
    <t>Étude</t>
  </si>
  <si>
    <t>Communauté(s) de communes :Plateau du Russey et Val de morteau</t>
  </si>
  <si>
    <t>Communes : Le Bizot, Le Bélieu, Noël-Cerneux, La Chenalote , Narbief</t>
  </si>
  <si>
    <t>Grand(s) type(s) de milieu(x) humide(s) : Tourbière</t>
  </si>
  <si>
    <r>
      <rPr>
        <b/>
        <u/>
        <sz val="18"/>
        <rFont val="Century Gothic"/>
        <family val="2"/>
      </rPr>
      <t>Objectif opérationnel</t>
    </r>
    <r>
      <rPr>
        <b/>
        <sz val="18"/>
        <rFont val="Century Gothic"/>
        <family val="2"/>
      </rPr>
      <t xml:space="preserve"> : Etude de cartographie des habitats des tourbières des belles seignes</t>
    </r>
  </si>
  <si>
    <t>Réalisation de l'étude</t>
  </si>
  <si>
    <t>Commune(s) : Frambouhans</t>
  </si>
  <si>
    <r>
      <t>Animation de l'Aire terrestre éducative de la baume, Terrain communal sur lesquel les élves de CE2-CM1 participent à des actions d'éducations à lenvironement,</t>
    </r>
    <r>
      <rPr>
        <i/>
        <sz val="10"/>
        <rFont val="Calibri"/>
        <family val="2"/>
      </rPr>
      <t xml:space="preserve"> En paralèle la commune de Framvouhans souahite aménager le site pour accueillir le public sur une partie de la zone humide, (projet de platelallage)</t>
    </r>
    <r>
      <rPr>
        <sz val="10"/>
        <rFont val="Calibri"/>
        <family val="2"/>
      </rPr>
      <t xml:space="preserve">   La zone est composée d'une doline, d'un cours d'eau et d'une prairie humide, Le site fait partie des zone humide inscrite dans le PGSZH de l'epage DD</t>
    </r>
  </si>
  <si>
    <t xml:space="preserve">30 jours sur l'année </t>
  </si>
  <si>
    <t>Communauté(s) de communes : Pays de Maîche</t>
  </si>
  <si>
    <t>Grand(s) type(s) de milieu(x) humide(s) : Autre type de milieux humides</t>
  </si>
  <si>
    <t>Code(s) MH : 25256004</t>
  </si>
  <si>
    <r>
      <rPr>
        <b/>
        <u/>
        <sz val="18"/>
        <rFont val="Century Gothic"/>
        <family val="2"/>
      </rPr>
      <t>Objectif opérationnel</t>
    </r>
    <r>
      <rPr>
        <b/>
        <sz val="18"/>
        <rFont val="Century Gothic"/>
        <family val="2"/>
      </rPr>
      <t xml:space="preserve"> : Restauration des tourbières du Mémont/Bizot, au Mémont/Bizot/Russey/Luhier</t>
    </r>
  </si>
  <si>
    <t>Sous-bassin versant : Dessoubre, Doubs Franco-Suisse</t>
  </si>
  <si>
    <t>Commune(s) :  Mémont/Bizot/Russey/Luhier</t>
  </si>
  <si>
    <t>PNR Doubs Horloger, Conseil Départemental du Doubs, Conservatoire des Espaces Naturels de Franche-Comté, EPAGE DD</t>
  </si>
  <si>
    <t>CD25/CENFC</t>
  </si>
  <si>
    <t>Communes
EPAGE DD
ONF
Exploitants agricoles
exploitants forestiers
propriétaires privés</t>
  </si>
  <si>
    <t>finalisation du disgnostic et lancement de la rédaction du plan de gestion suivant sur l'ensemble du périmètre de l'ENS, détermintaion d'un gestionnaire pour l'ensemble du périmètre.</t>
  </si>
  <si>
    <t>Rédaction du prochain plan de gestion à l'échelle du périmètre de l'ENS (et non plus simplement sur la tourbière des Guillemins)
Définition d'un gestionnaire pour l'ensemble du périmètre de l'ENS.
Suivis scientifiques.</t>
  </si>
  <si>
    <t>Communauté(s) de communes : Plateau du Russey</t>
  </si>
  <si>
    <t>Grand(s) type(s) de milieu(x) humide(s) : Autres types de milieux humides, Culture et plantations, Forêts humides, Marais et tourbières, Prairies humides, Rivières, plans d'eau, mares et milieux humides associés</t>
  </si>
  <si>
    <t>Code(s) MH : 25062_T909, 25373_T363, 25373_T633, 25373001, 25373003, 25373004, 25512_T099, D10157, D10158, D10159, D11019, D11079, D14295, D14296, D21444, D21543, D22809, D22811, D23906, D23907, D23908, D24359, D6269, D70056, D7717, D8022, D8178, D8995, D8996, D8997, D8998, D9542</t>
  </si>
  <si>
    <t>Au sein de ce complexe, la combe du Mémont créée les conditions adéquates à l’apparition d’une ceinture de zones humides (prairies humides, bas-marais, tourbière boisée et boisement humide), dont l’entité des Guillemins fait partie intégrante. 
Située dans le Haut-Doubs, à cheval sur les territoires des communes du Bizot et du Mémont. Ce site se trouve à une altitude moyenne de 990 mètres (977 à 1000 mètres), au cœur d’un réseau de sites tourbeux s’étendant sur le second plateau, entre les vallées du Dessoubre et du Doubs. 
En parallèle un travail dans le cadre du Life Tourbières du Jura pourrait être mené sur la tourbière des Monnins Dessous, en terrain communal (Le mémont).
La tourbière des Guillemins, localisée sur la commune du Bizot, appartient au Département. Le plan de gestion de cet ENS a été élaboré en 2016 pour la période 2017-2021, avec l’appui du Conservatoire des Espaces Naturels de Franche-Comté (CEN FC).
L’ensemble des mesures préconisées par ce document ont été mises en œuvre, notamment :
• L’animation foncière,
• La réhabilitation hydrologique de la tourbière,
• Les suivis scientifiques,
• Le plan d’interprétation et les actions qui en découlent (sentier d’interprétation).
Une série d’inventaires et de suivis ont été réalisés afin de mesurer l’évolution des habitats et des espèces présentes sur l’ENS au cours des 5 années de gestion :
• suivis entomologiques (syrphes),
• suivis flore patrimoniale.
Dans le prolongement du premier plan de gestion et à la lumière des résultats de suivi et de l'apport des connaissances nouvelles, un nouveau plan de gestion sera établi en 2024/2025 pour 10 années.</t>
  </si>
  <si>
    <r>
      <rPr>
        <b/>
        <u/>
        <sz val="18"/>
        <rFont val="Century Gothic"/>
        <family val="2"/>
      </rPr>
      <t>Objectif opérationnel</t>
    </r>
    <r>
      <rPr>
        <b/>
        <sz val="18"/>
        <rFont val="Century Gothic"/>
        <family val="2"/>
      </rPr>
      <t xml:space="preserve"> : Restauration de la zone humide de l'étang de Breuillez, à Bremondans</t>
    </r>
  </si>
  <si>
    <t>Communauté(s) de communes : CCPHD</t>
  </si>
  <si>
    <t>CCPHD, EPAGE DD</t>
  </si>
  <si>
    <t>CCPHD</t>
  </si>
  <si>
    <t>CD25
Commune
EPAGE DD
CBNFC
CENFC</t>
  </si>
  <si>
    <t>Maintien du Damier de la Succise et du Bacchante
Maintien et développement de la population de Mélibée</t>
  </si>
  <si>
    <t>Commune(s) : Bremondans</t>
  </si>
  <si>
    <t>L’Espace Nature Sensible(ENS) de l’étang de Breuillez est occupé par un étang autour duquel se situe des prairies humides calcaires oligotrophes à molinie, une végétation de bas-marais calcaire ainsi que des boisements humides, comme les aulnaies, pour une surface totale de 24,7 ha.
Le site accueille une flore et une faune remarquables des zones humides d’où son intégration dans l’inventaire des Zones Naturelles d’Intérêt Ecologique Floristique et Faunistique (type I). On peut noter en particulier la présence de deux espèces végétales protégées : la Pédiculaire des bois et le Spirante d’été. Le site est aussi fréquenté par un papillon remarquable, le Mélibée, espèce en danger d’extinction, protégée en France.
Retenu dans le schéma département des ENS établi par le Département en 2006, le site a pu bénéficier de mesures de gestion écologique à partir 2012 suite à l’animation réalisée par le Département auprès des acteurs locaux et à leur adhésion au projet.
Un premier plan de gestion biologique et un plan d’interprétation du site ont été ainsi réalisés sur la période 2012 – 2016. Ils ont permis :
- de consolider la connaissance du site, en particulier sur les espèces présentes, les habitats et leur fonctionnement,
- de réaliser de premiers travaux de réouverture du milieu qui s’était boisé,
- de définir un plan d’interprétation et de réaliser les aménagements correspondants pour valoriser le site auprès du public.
Suite à une phase de bilan, un nouveau plan de gestion a été validé pour la période 2018-2028 afin de consolider et d’étendre les résultats obtenus en faveur de la préservation des milieux présents.
Les travaux sont définis dans un objectif de préservation de ces habitats en faveur notamment de deux espèces prioritaires présentes sur le site : le Mélibée et le Spiranthe d’été protégés au niveau national. Ils consistent en des opérations d’ouverture du milieu par la reconnexion et la restauration des moliniaies. 
En complément des travaux de réouverture, le deuxième plan de gestion prévoit de poursuivre les travaux de fauche localisée et d’agrandissement des faciès ras afin d’enrayer la dynamique végétale sur le site qui tend à une densification de la strate herbacée et à la disparition des zones de faciès ras les plus riches en diversité et qui abritent en particulier l’ensemble des espèces végétales protégées du site. Cette action a évolué vers la mise en place d'un pâturage conservatoire à l'aide du troupeau conservatoire du CENFC et sous surveillance scientifique du CBNFC.
Une action de mise en liaison du site ENS de Bremondans avec le site CENFC d'Epenouse, ayant le même profil, est activée. L'objectif est de permettre au mélibée de se développer à l'aide d'un corridor écologique lui correspondant.</t>
  </si>
  <si>
    <t>Grand(s) type(s) de milieu(x) humide(s) : Autres types de milieux humides, forêts humides, rivières, plans d'eau, mares et milieux humides associés</t>
  </si>
  <si>
    <t>Code(s) MH : D21856, D21857, D21858, D22885, D22886, D24545, D24546, D24547</t>
  </si>
  <si>
    <r>
      <rPr>
        <b/>
        <u/>
        <sz val="18"/>
        <rFont val="Century Gothic"/>
        <family val="2"/>
      </rPr>
      <t>Objectif opérationnel</t>
    </r>
    <r>
      <rPr>
        <b/>
        <sz val="18"/>
        <rFont val="Century Gothic"/>
        <family val="2"/>
      </rPr>
      <t xml:space="preserve"> : Restauration de la zone humide des Seignes à Damprichard</t>
    </r>
  </si>
  <si>
    <t>Sous-bassin versant : Doubs Franco-Suisse, Doubs médian</t>
  </si>
  <si>
    <t>Commune(s) : Damprichard</t>
  </si>
  <si>
    <t xml:space="preserve"> Conservatoire des Espaces Naturels de Franche-Comté</t>
  </si>
  <si>
    <t>CENFC</t>
  </si>
  <si>
    <t>ONF
Commune
CD25 (évolution de la politique ENS en cours)</t>
  </si>
  <si>
    <t>Rédaction et validation du plan de gestion</t>
  </si>
  <si>
    <t>Signature de la convention de gestion ONF/Commune/CENFC/CD25.
Rédaction du plan de gestion.
Mise en œuvre du plan de gestion.</t>
  </si>
  <si>
    <t>Ouverture du milieu (financement AERMC)
Mise en place d'un pâturage.
Pas de suivi.</t>
  </si>
  <si>
    <t>Grand(s) type(s) de milieu(x) humide(s) : Autres types de milieux humides, Cultures et plantations</t>
  </si>
  <si>
    <r>
      <t xml:space="preserve">Code(s) MH : D12233, D14234
</t>
    </r>
    <r>
      <rPr>
        <b/>
        <sz val="10"/>
        <color theme="1"/>
        <rFont val="Calibri"/>
        <family val="2"/>
        <scheme val="minor"/>
      </rPr>
      <t>Site ENS</t>
    </r>
    <r>
      <rPr>
        <sz val="10"/>
        <color theme="1"/>
        <rFont val="Calibri"/>
        <family val="2"/>
        <scheme val="minor"/>
      </rPr>
      <t xml:space="preserve"> au 16/04/2024.</t>
    </r>
  </si>
  <si>
    <t>Dans le cadre de cette politique départementale des espaces naturels sensibles, la Commune de Damprichard, propriétaire des terrains, le Conservatoire et l’ONF ont souhaité engager une démarche visant à préserver et restaurer l’espace naturel sensible dit des Seignes de Damprichard
La rédaction d’un plan de gestion a été engagée en 2023 sous maîtrise d’ouvrage du Conservatoire et sera finalisée en 2024/2025.
Conformément à ses statuts, le Conservatoire présentera ce document, pour validation, à son conseil scientifique et assurera la mise en œuvre des actions prévues dans le plan de gestion de l’ENS des Seignes de Damprichard
L’ENS des Seignes de Damprichard se situe en Bourgogne Franche-Comté, dans le département du Doubs, sur la commune de Damprichard. 
Il couvre une superficie de 4,8466 ha et est composé d’une mosaïque de milieux naturels tels que des pelouses marnicoles, mégaphorbiaies, mares, forêts, accueillant, notamment l’orchis musc (Herminium monorchis). Il s’agit d’une orchidée sauvage protégée en région, menacée tant au niveau régional que national, et faisant l’objet d’un plan d’action en Franche-Comté animé par le Conservatoire botanique national de Franche-Comté – Observatoire régional des Invertébrés (CBNFC – ORI). 
Le Conservatoire est le gestionnaire du site pour les volets gestion et interprétation de l’ENS.
En 2024, la Commune de Damprichard, le Conservatoire, l’ONF et le Département du Doubs concrétisent leur collaboration pour la restauration et la mise en valeur de l’ENS des Seignes de Damprichard par la mise en place d'une convention de gestion, convention qui devrait être signée en 2024.</t>
  </si>
  <si>
    <t>Fiches actions partenaires</t>
  </si>
  <si>
    <t>Animation rivière sauvage</t>
  </si>
  <si>
    <t>Etude de cartographie des habitats de la tourbière des Belles Seignes</t>
  </si>
  <si>
    <r>
      <rPr>
        <b/>
        <u/>
        <sz val="18"/>
        <rFont val="Century Gothic"/>
        <family val="2"/>
      </rPr>
      <t>Objectif opérationnel</t>
    </r>
    <r>
      <rPr>
        <b/>
        <sz val="18"/>
        <rFont val="Century Gothic"/>
        <family val="2"/>
      </rPr>
      <t xml:space="preserve"> : ATE de la Baume, Frambouhans</t>
    </r>
  </si>
  <si>
    <t>ATE de la Baume, Frambouhans</t>
  </si>
  <si>
    <t>ENS du Bizot, Mémont, Russey, Luhier</t>
  </si>
  <si>
    <t>ENS des Seignes de Damprichard</t>
  </si>
  <si>
    <t>ENS de l'étang du Breuillez</t>
  </si>
  <si>
    <r>
      <rPr>
        <b/>
        <u/>
        <sz val="18"/>
        <rFont val="Century Gothic"/>
        <family val="2"/>
      </rPr>
      <t>Objectif opérationnel</t>
    </r>
    <r>
      <rPr>
        <b/>
        <sz val="18"/>
        <rFont val="Century Gothic"/>
        <family val="2"/>
      </rPr>
      <t xml:space="preserve"> : Réaliser des chantiers visant à la restauration des fonctions hydrologiques et patrimoniales de la zone humide de la Roche Barchey sur la commune de Vennes</t>
    </r>
  </si>
  <si>
    <r>
      <rPr>
        <b/>
        <sz val="36"/>
        <rFont val="Century Gothic"/>
        <family val="2"/>
      </rPr>
      <t>FICHE PNRDH-1</t>
    </r>
    <r>
      <rPr>
        <b/>
        <sz val="18"/>
        <rFont val="Century Gothic"/>
        <family val="2"/>
      </rPr>
      <t xml:space="preserve">
</t>
    </r>
  </si>
  <si>
    <r>
      <rPr>
        <b/>
        <sz val="36"/>
        <rFont val="Century Gothic"/>
        <family val="2"/>
      </rPr>
      <t>FICHE PNRDH-2</t>
    </r>
    <r>
      <rPr>
        <b/>
        <sz val="18"/>
        <rFont val="Century Gothic"/>
        <family val="2"/>
      </rPr>
      <t xml:space="preserve">
</t>
    </r>
  </si>
  <si>
    <r>
      <rPr>
        <b/>
        <sz val="36"/>
        <rFont val="Century Gothic"/>
        <family val="2"/>
      </rPr>
      <t>FICHE PNRDH-3</t>
    </r>
    <r>
      <rPr>
        <b/>
        <sz val="18"/>
        <rFont val="Century Gothic"/>
        <family val="2"/>
      </rPr>
      <t xml:space="preserve">
</t>
    </r>
  </si>
  <si>
    <r>
      <rPr>
        <b/>
        <sz val="36"/>
        <rFont val="Century Gothic"/>
        <family val="2"/>
      </rPr>
      <t>FICHE CD25-1</t>
    </r>
    <r>
      <rPr>
        <b/>
        <sz val="18"/>
        <rFont val="Century Gothic"/>
        <family val="2"/>
      </rPr>
      <t xml:space="preserve">
</t>
    </r>
  </si>
  <si>
    <r>
      <rPr>
        <b/>
        <sz val="36"/>
        <rFont val="Century Gothic"/>
        <family val="2"/>
      </rPr>
      <t>FICHE CD25-2</t>
    </r>
    <r>
      <rPr>
        <b/>
        <sz val="18"/>
        <rFont val="Century Gothic"/>
        <family val="2"/>
      </rPr>
      <t xml:space="preserve">
</t>
    </r>
  </si>
  <si>
    <r>
      <rPr>
        <b/>
        <sz val="36"/>
        <rFont val="Century Gothic"/>
        <family val="2"/>
      </rPr>
      <t>FICHE CD25-3</t>
    </r>
    <r>
      <rPr>
        <b/>
        <sz val="18"/>
        <rFont val="Century Gothic"/>
        <family val="2"/>
      </rPr>
      <t xml:space="preserve">
</t>
    </r>
  </si>
  <si>
    <t>FPNRDH-1</t>
  </si>
  <si>
    <t>FPNRDH-2</t>
  </si>
  <si>
    <t>FPNRDH-3</t>
  </si>
  <si>
    <t>FCD25-1</t>
  </si>
  <si>
    <t>FCD15-2</t>
  </si>
  <si>
    <t>FCD15-3</t>
  </si>
  <si>
    <r>
      <rPr>
        <b/>
        <u/>
        <sz val="18"/>
        <rFont val="Century Gothic"/>
        <family val="2"/>
      </rPr>
      <t>Objectif opérationnel</t>
    </r>
    <r>
      <rPr>
        <b/>
        <sz val="18"/>
        <rFont val="Century Gothic"/>
        <family val="2"/>
      </rPr>
      <t xml:space="preserve"> : Restauration de la zone humide de Landresse</t>
    </r>
  </si>
  <si>
    <t>Sous-bassin versant :</t>
  </si>
  <si>
    <t xml:space="preserve">Grand(s) type(s) de milieu(x) humide(s) : </t>
  </si>
  <si>
    <t>Fédération des Chasseurs du Doubs (FDC25)</t>
  </si>
  <si>
    <t>Animation du plan de gestion
Conservation et valorisation du patrimoine naturel
Acquisition de connaissance
Sensibilisation des usagers (scolaires, grand public)</t>
  </si>
  <si>
    <t>FDC25</t>
  </si>
  <si>
    <t xml:space="preserve">Plan de gestion de 5 ans (2022 à 2026) évaluation à la fin de la période </t>
  </si>
  <si>
    <t>Coût total annuels</t>
  </si>
  <si>
    <t>Communauté de communes : Communauté de communes des Portes du Haut-Doubs</t>
  </si>
  <si>
    <t>Communes : Landresse ; Germéfontaine ; Laviron</t>
  </si>
  <si>
    <t>Codes MH : 25268003 ; 25333002 ; D10131 ; D10132 ; D11018 ; D21866 ; D23491 ; D24536 ; D7710 ; D8162 ; D8976</t>
  </si>
  <si>
    <t>Renouvellement de la catographie des habitats</t>
  </si>
  <si>
    <t>Etude hydrologique</t>
  </si>
  <si>
    <r>
      <rPr>
        <b/>
        <u/>
        <sz val="18"/>
        <rFont val="Century Gothic"/>
        <family val="2"/>
      </rPr>
      <t>Objectif opérationnel</t>
    </r>
    <r>
      <rPr>
        <b/>
        <sz val="18"/>
        <rFont val="Century Gothic"/>
        <family val="2"/>
      </rPr>
      <t xml:space="preserve"> : Restauration de la zone humide de Chaux Les Passavant</t>
    </r>
  </si>
  <si>
    <t>Grand(s) type(s) de milieu(x) humide(s) :</t>
  </si>
  <si>
    <t>Commune : Chaux-Les-Passavant</t>
  </si>
  <si>
    <t>Code(s) MH : D14146 ; D14147 ; D21832 ; D22102 ; D23034 ; D23035 ; D23038</t>
  </si>
  <si>
    <r>
      <rPr>
        <b/>
        <u/>
        <sz val="18"/>
        <rFont val="Century Gothic"/>
        <family val="2"/>
      </rPr>
      <t>Objectif opérationnel</t>
    </r>
    <r>
      <rPr>
        <b/>
        <sz val="18"/>
        <rFont val="Century Gothic"/>
        <family val="2"/>
      </rPr>
      <t xml:space="preserve"> : Restauration de la zone humide de Glamondans</t>
    </r>
  </si>
  <si>
    <t>Commune : Glamondans</t>
  </si>
  <si>
    <t>Code(s) MH : D21764 ; D22456 ; D23361 ; D23363 ; D24540</t>
  </si>
  <si>
    <r>
      <rPr>
        <b/>
        <u/>
        <sz val="18"/>
        <rFont val="Century Gothic"/>
        <family val="2"/>
      </rPr>
      <t>Objectif opérationnel</t>
    </r>
    <r>
      <rPr>
        <b/>
        <sz val="18"/>
        <rFont val="Century Gothic"/>
        <family val="2"/>
      </rPr>
      <t xml:space="preserve"> : Restauration de la zone humide de La Grange</t>
    </r>
  </si>
  <si>
    <t xml:space="preserve">Plan de Gestion en cours de renouvellement </t>
  </si>
  <si>
    <t>Communauté de communes : Pays de Sancey Belleherbe</t>
  </si>
  <si>
    <t>Commune : La Grange</t>
  </si>
  <si>
    <t>Code(s) MH : D23404 ; D23406 ; D23407 ; D23409</t>
  </si>
  <si>
    <r>
      <rPr>
        <b/>
        <u/>
        <sz val="18"/>
        <rFont val="Century Gothic"/>
        <family val="2"/>
      </rPr>
      <t>Objectif opérationnel</t>
    </r>
    <r>
      <rPr>
        <b/>
        <sz val="18"/>
        <rFont val="Century Gothic"/>
        <family val="2"/>
      </rPr>
      <t xml:space="preserve"> : Restauration de mares forestières dans le département du Doubs</t>
    </r>
  </si>
  <si>
    <t>Grand(s) type(s) de milieu(x) humide(s) : mare forestière</t>
  </si>
  <si>
    <t>Ouverture partielle du milieu 
Exportation des vases superficielles
Reprofilage des berges en pente douce</t>
  </si>
  <si>
    <t>Suivi amphibien post travaux</t>
  </si>
  <si>
    <t>Communes : Champlive ; Guyans-Vennes</t>
  </si>
  <si>
    <t>Communautés de communes : Doubs Baumois ; Portes du Haut Doubs</t>
  </si>
  <si>
    <r>
      <rPr>
        <b/>
        <sz val="36"/>
        <rFont val="Century Gothic"/>
        <family val="2"/>
      </rPr>
      <t>FICHE FDC25-1</t>
    </r>
    <r>
      <rPr>
        <b/>
        <sz val="18"/>
        <rFont val="Century Gothic"/>
        <family val="2"/>
      </rPr>
      <t xml:space="preserve">
</t>
    </r>
  </si>
  <si>
    <r>
      <rPr>
        <b/>
        <sz val="36"/>
        <rFont val="Century Gothic"/>
        <family val="2"/>
      </rPr>
      <t>FICHE FDC25-2</t>
    </r>
    <r>
      <rPr>
        <b/>
        <sz val="18"/>
        <rFont val="Century Gothic"/>
        <family val="2"/>
      </rPr>
      <t xml:space="preserve">
</t>
    </r>
  </si>
  <si>
    <r>
      <rPr>
        <b/>
        <sz val="36"/>
        <rFont val="Century Gothic"/>
        <family val="2"/>
      </rPr>
      <t>FICHE FDC25-3</t>
    </r>
    <r>
      <rPr>
        <b/>
        <sz val="18"/>
        <rFont val="Century Gothic"/>
        <family val="2"/>
      </rPr>
      <t xml:space="preserve">
</t>
    </r>
  </si>
  <si>
    <r>
      <rPr>
        <b/>
        <sz val="36"/>
        <rFont val="Century Gothic"/>
        <family val="2"/>
      </rPr>
      <t>FICHE FDC25-4</t>
    </r>
    <r>
      <rPr>
        <b/>
        <sz val="18"/>
        <rFont val="Century Gothic"/>
        <family val="2"/>
      </rPr>
      <t xml:space="preserve">
</t>
    </r>
  </si>
  <si>
    <r>
      <rPr>
        <b/>
        <sz val="36"/>
        <rFont val="Century Gothic"/>
        <family val="2"/>
      </rPr>
      <t>FICHE FDC25-5</t>
    </r>
    <r>
      <rPr>
        <b/>
        <sz val="18"/>
        <rFont val="Century Gothic"/>
        <family val="2"/>
      </rPr>
      <t xml:space="preserve">
</t>
    </r>
  </si>
  <si>
    <t>Restauration de la zone humide de Landresse</t>
  </si>
  <si>
    <t>FFDC25-1</t>
  </si>
  <si>
    <t>Restauration de la zone humide de Chaux-les-Passavant</t>
  </si>
  <si>
    <t>FFDC25-2</t>
  </si>
  <si>
    <t>Restauration de la zone humide de Glamondans</t>
  </si>
  <si>
    <t>FFDC25-3</t>
  </si>
  <si>
    <t>Restauration de la zone humide de La Grange</t>
  </si>
  <si>
    <t>FFDC25-4</t>
  </si>
  <si>
    <t>Restauration de mares forestières dans le Département du Doubs</t>
  </si>
  <si>
    <t>FFDC25-5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</si>
</sst>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8" x14ac:knownFonts="1">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sz val="10"/>
      <name val="Calibri"/>
      <family val="2"/>
      <scheme val="minor"/>
    </font>
    <font>
      <sz val="10"/>
      <name val="Calibri"/>
      <family val="2"/>
    </font>
    <font>
      <b/>
      <sz val="10"/>
      <name val="Calibri"/>
      <family val="2"/>
    </font>
    <font>
      <b/>
      <sz val="12"/>
      <name val="Calibri"/>
      <family val="2"/>
      <scheme val="minor"/>
    </font>
    <font>
      <i/>
      <sz val="9"/>
      <color theme="1"/>
      <name val="Calibri"/>
      <family val="2"/>
      <scheme val="minor"/>
    </font>
    <font>
      <b/>
      <sz val="18"/>
      <name val="Century Gothic"/>
      <family val="2"/>
    </font>
    <font>
      <b/>
      <sz val="36"/>
      <name val="Century Gothic"/>
      <family val="2"/>
    </font>
    <font>
      <b/>
      <u/>
      <sz val="18"/>
      <name val="Century Gothic"/>
      <family val="2"/>
    </font>
    <font>
      <sz val="11"/>
      <color theme="1"/>
      <name val="Calibri"/>
      <family val="2"/>
      <scheme val="minor"/>
    </font>
    <font>
      <sz val="8"/>
      <color theme="1"/>
      <name val="Calibri"/>
      <family val="2"/>
      <scheme val="minor"/>
    </font>
    <font>
      <i/>
      <sz val="10"/>
      <name val="Calibri"/>
      <family val="2"/>
    </font>
    <font>
      <b/>
      <sz val="10"/>
      <color theme="1"/>
      <name val="Calibri"/>
      <family val="2"/>
      <scheme val="minor"/>
    </font>
    <font>
      <sz val="10"/>
      <color rgb="FFFF0000"/>
      <name val="Calibri"/>
      <family val="2"/>
      <scheme val="minor"/>
    </font>
    <font>
      <sz val="12"/>
      <color theme="1"/>
      <name val="Calibri"/>
      <family val="2"/>
      <scheme val="minor"/>
    </font>
  </fonts>
  <fills count="12">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rgb="FF6DB8DD"/>
        <bgColor indexed="64"/>
      </patternFill>
    </fill>
    <fill>
      <patternFill patternType="solid">
        <fgColor rgb="FFF8971C"/>
        <bgColor indexed="64"/>
      </patternFill>
    </fill>
    <fill>
      <patternFill patternType="solid">
        <fgColor rgb="FFA6D96A"/>
        <bgColor indexed="64"/>
      </patternFill>
    </fill>
    <fill>
      <patternFill patternType="solid">
        <fgColor rgb="FFFFFF00"/>
        <bgColor indexed="64"/>
      </patternFill>
    </fill>
    <fill>
      <patternFill patternType="solid">
        <fgColor rgb="FFCCCCFF"/>
        <bgColor indexed="64"/>
      </patternFill>
    </fill>
    <fill>
      <patternFill patternType="solid">
        <fgColor theme="0" tint="-4.9989318521683403E-2"/>
        <bgColor indexed="64"/>
      </patternFill>
    </fill>
    <fill>
      <patternFill patternType="solid">
        <fgColor rgb="FFD1178A"/>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12" fillId="0" borderId="0" applyFont="0" applyFill="0" applyBorder="0" applyAlignment="0" applyProtection="0"/>
    <xf numFmtId="9" fontId="12" fillId="0" borderId="0" applyFont="0" applyFill="0" applyBorder="0" applyAlignment="0" applyProtection="0"/>
  </cellStyleXfs>
  <cellXfs count="220">
    <xf numFmtId="0" fontId="0" fillId="0" borderId="0" xfId="0"/>
    <xf numFmtId="0" fontId="0" fillId="0" borderId="1" xfId="0" applyBorder="1"/>
    <xf numFmtId="0" fontId="1" fillId="0" borderId="3" xfId="0" applyFont="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5" borderId="6" xfId="0" applyFill="1" applyBorder="1" applyAlignment="1">
      <alignment horizontal="left" vertical="center" wrapText="1"/>
    </xf>
    <xf numFmtId="0" fontId="0" fillId="5" borderId="6" xfId="0" applyFill="1" applyBorder="1" applyAlignment="1">
      <alignment vertical="center" wrapText="1"/>
    </xf>
    <xf numFmtId="0" fontId="0" fillId="6" borderId="4" xfId="0" applyFill="1" applyBorder="1" applyAlignment="1">
      <alignment horizontal="left" vertical="center" wrapText="1"/>
    </xf>
    <xf numFmtId="0" fontId="0" fillId="6" borderId="4" xfId="0" applyFill="1" applyBorder="1" applyAlignment="1">
      <alignment vertical="center" wrapText="1"/>
    </xf>
    <xf numFmtId="0" fontId="0" fillId="6" borderId="6" xfId="0" applyFill="1" applyBorder="1" applyAlignment="1">
      <alignment horizontal="left" vertical="center" wrapText="1"/>
    </xf>
    <xf numFmtId="0" fontId="0" fillId="6" borderId="6" xfId="0" applyFill="1" applyBorder="1" applyAlignment="1">
      <alignment vertical="center" wrapText="1"/>
    </xf>
    <xf numFmtId="0" fontId="0" fillId="7" borderId="4" xfId="0" applyFill="1" applyBorder="1" applyAlignment="1">
      <alignment horizontal="left" vertical="center" wrapText="1"/>
    </xf>
    <xf numFmtId="0" fontId="0" fillId="7" borderId="5" xfId="0" applyFill="1" applyBorder="1" applyAlignment="1">
      <alignment horizontal="left" vertical="center" wrapText="1"/>
    </xf>
    <xf numFmtId="0" fontId="0" fillId="7" borderId="5" xfId="0" applyFill="1" applyBorder="1" applyAlignment="1">
      <alignment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7" borderId="5" xfId="0" applyFill="1" applyBorder="1" applyAlignment="1">
      <alignment horizontal="left" vertical="top" wrapText="1"/>
    </xf>
    <xf numFmtId="0" fontId="0" fillId="5" borderId="6" xfId="0" applyFill="1" applyBorder="1" applyAlignment="1">
      <alignment vertical="top" wrapText="1"/>
    </xf>
    <xf numFmtId="0" fontId="0" fillId="7" borderId="5" xfId="0" applyFill="1"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7" borderId="4" xfId="0" quotePrefix="1" applyFill="1" applyBorder="1" applyAlignment="1">
      <alignment horizontal="left" vertical="center" wrapText="1"/>
    </xf>
    <xf numFmtId="0" fontId="0" fillId="7" borderId="5" xfId="0" quotePrefix="1" applyFill="1" applyBorder="1" applyAlignment="1">
      <alignment horizontal="left" vertical="center" wrapText="1"/>
    </xf>
    <xf numFmtId="0" fontId="0" fillId="5" borderId="6" xfId="0" quotePrefix="1" applyFill="1" applyBorder="1" applyAlignment="1">
      <alignment horizontal="left" vertical="center" wrapText="1"/>
    </xf>
    <xf numFmtId="0" fontId="0" fillId="6" borderId="4" xfId="0" quotePrefix="1" applyFill="1" applyBorder="1" applyAlignment="1">
      <alignment horizontal="left" vertical="center" wrapText="1"/>
    </xf>
    <xf numFmtId="0" fontId="0" fillId="6" borderId="6" xfId="0" quotePrefix="1" applyFill="1" applyBorder="1" applyAlignment="1">
      <alignment horizontal="left" vertical="center" wrapText="1"/>
    </xf>
    <xf numFmtId="0" fontId="0" fillId="0" borderId="6" xfId="0" quotePrefix="1" applyBorder="1" applyAlignment="1">
      <alignment horizontal="left" vertical="center" wrapText="1"/>
    </xf>
    <xf numFmtId="0" fontId="0" fillId="9" borderId="3" xfId="0" applyFill="1" applyBorder="1" applyAlignment="1">
      <alignment vertical="center" wrapText="1"/>
    </xf>
    <xf numFmtId="0" fontId="0" fillId="7" borderId="4" xfId="0" applyFill="1" applyBorder="1" applyAlignment="1">
      <alignment vertical="top"/>
    </xf>
    <xf numFmtId="0" fontId="0" fillId="6" borderId="4" xfId="0" applyFill="1" applyBorder="1" applyAlignment="1">
      <alignment vertical="top" wrapText="1"/>
    </xf>
    <xf numFmtId="0" fontId="0" fillId="7" borderId="15" xfId="0" applyFill="1" applyBorder="1" applyAlignment="1">
      <alignment horizontal="left" vertical="center" wrapText="1"/>
    </xf>
    <xf numFmtId="0" fontId="0" fillId="7" borderId="15" xfId="0" applyFill="1" applyBorder="1" applyAlignment="1">
      <alignment vertical="center" wrapText="1"/>
    </xf>
    <xf numFmtId="0" fontId="0" fillId="7" borderId="15" xfId="0" quotePrefix="1" applyFill="1" applyBorder="1" applyAlignment="1">
      <alignment horizontal="left" vertical="center" wrapText="1"/>
    </xf>
    <xf numFmtId="0" fontId="0" fillId="7" borderId="15" xfId="0" applyFill="1" applyBorder="1" applyAlignment="1">
      <alignment vertical="top"/>
    </xf>
    <xf numFmtId="0" fontId="0" fillId="0" borderId="1" xfId="0" applyBorder="1" applyAlignment="1">
      <alignment wrapText="1"/>
    </xf>
    <xf numFmtId="164" fontId="0" fillId="0" borderId="1" xfId="0" applyNumberFormat="1" applyBorder="1"/>
    <xf numFmtId="9" fontId="0" fillId="0" borderId="1" xfId="2" applyFont="1" applyBorder="1" applyAlignment="1">
      <alignment horizontal="center" vertical="center"/>
    </xf>
    <xf numFmtId="164" fontId="0" fillId="4" borderId="1" xfId="0" applyNumberFormat="1" applyFill="1" applyBorder="1"/>
    <xf numFmtId="0" fontId="0" fillId="4" borderId="1" xfId="0" applyFill="1" applyBorder="1"/>
    <xf numFmtId="0" fontId="0" fillId="9" borderId="7" xfId="0" applyFill="1" applyBorder="1" applyAlignment="1">
      <alignment vertical="center" wrapText="1"/>
    </xf>
    <xf numFmtId="0" fontId="0" fillId="9" borderId="7" xfId="0" applyFill="1" applyBorder="1" applyAlignment="1">
      <alignment horizontal="left" vertical="center" wrapText="1"/>
    </xf>
    <xf numFmtId="0" fontId="0" fillId="9" borderId="7" xfId="0" applyFill="1" applyBorder="1" applyAlignment="1">
      <alignment vertical="top"/>
    </xf>
    <xf numFmtId="0" fontId="0" fillId="5" borderId="4" xfId="0" applyFill="1" applyBorder="1" applyAlignment="1">
      <alignment horizontal="left" vertical="center" wrapText="1"/>
    </xf>
    <xf numFmtId="0" fontId="0" fillId="5" borderId="4" xfId="0" applyFill="1" applyBorder="1" applyAlignment="1">
      <alignment vertical="center" wrapText="1"/>
    </xf>
    <xf numFmtId="0" fontId="0" fillId="5" borderId="4" xfId="0" quotePrefix="1" applyFill="1" applyBorder="1" applyAlignment="1">
      <alignment horizontal="left" vertical="center" wrapText="1"/>
    </xf>
    <xf numFmtId="0" fontId="0" fillId="5" borderId="4" xfId="0" applyFill="1" applyBorder="1" applyAlignment="1">
      <alignment vertical="top"/>
    </xf>
    <xf numFmtId="0" fontId="0" fillId="3" borderId="4" xfId="0" applyFill="1" applyBorder="1" applyAlignment="1">
      <alignment vertical="center" wrapText="1"/>
    </xf>
    <xf numFmtId="0" fontId="0" fillId="3" borderId="4" xfId="0" applyFill="1" applyBorder="1" applyAlignment="1">
      <alignment horizontal="left" vertical="center" wrapText="1"/>
    </xf>
    <xf numFmtId="0" fontId="0" fillId="3" borderId="4" xfId="0" quotePrefix="1" applyFill="1" applyBorder="1" applyAlignment="1">
      <alignment wrapText="1"/>
    </xf>
    <xf numFmtId="0" fontId="3" fillId="0" borderId="1" xfId="0" applyFont="1" applyBorder="1" applyAlignment="1">
      <alignment horizontal="center" vertical="center" wrapText="1"/>
    </xf>
    <xf numFmtId="0" fontId="3" fillId="0" borderId="1" xfId="0" applyFont="1" applyBorder="1" applyAlignment="1">
      <alignment vertical="center"/>
    </xf>
    <xf numFmtId="0" fontId="0" fillId="0" borderId="5" xfId="0" quotePrefix="1" applyBorder="1" applyAlignment="1">
      <alignment horizontal="left" vertical="center" wrapText="1"/>
    </xf>
    <xf numFmtId="164" fontId="0" fillId="4" borderId="1" xfId="0" applyNumberFormat="1" applyFill="1" applyBorder="1" applyAlignment="1">
      <alignment horizontal="center"/>
    </xf>
    <xf numFmtId="0" fontId="0" fillId="3" borderId="9" xfId="0" applyFill="1" applyBorder="1" applyAlignment="1">
      <alignment vertical="center" wrapText="1"/>
    </xf>
    <xf numFmtId="0" fontId="0" fillId="3" borderId="9" xfId="0" applyFill="1" applyBorder="1" applyAlignment="1">
      <alignment horizontal="left" vertical="center" wrapText="1"/>
    </xf>
    <xf numFmtId="0" fontId="0" fillId="3" borderId="9" xfId="0" quotePrefix="1" applyFill="1" applyBorder="1" applyAlignment="1">
      <alignment wrapText="1"/>
    </xf>
    <xf numFmtId="0" fontId="0" fillId="3" borderId="4" xfId="0" applyFill="1" applyBorder="1" applyAlignment="1">
      <alignment vertical="top"/>
    </xf>
    <xf numFmtId="0" fontId="0" fillId="3" borderId="9" xfId="0" applyFill="1" applyBorder="1" applyAlignment="1">
      <alignment vertical="top"/>
    </xf>
    <xf numFmtId="49" fontId="4" fillId="0" borderId="2" xfId="0" applyNumberFormat="1" applyFont="1" applyBorder="1" applyAlignment="1">
      <alignment horizontal="center" vertical="top" wrapText="1"/>
    </xf>
    <xf numFmtId="49" fontId="4" fillId="0" borderId="2" xfId="0" applyNumberFormat="1" applyFont="1" applyBorder="1" applyAlignment="1">
      <alignment horizontal="center" vertical="center" wrapText="1"/>
    </xf>
    <xf numFmtId="0" fontId="0" fillId="0" borderId="21" xfId="0" applyBorder="1"/>
    <xf numFmtId="49" fontId="4" fillId="0" borderId="2" xfId="0" applyNumberFormat="1" applyFont="1" applyBorder="1" applyAlignment="1">
      <alignment vertical="top" wrapText="1"/>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 xfId="0" applyFont="1" applyBorder="1" applyAlignment="1">
      <alignment vertical="center" wrapText="1"/>
    </xf>
    <xf numFmtId="164" fontId="0" fillId="10" borderId="1" xfId="0" applyNumberFormat="1" applyFill="1" applyBorder="1"/>
    <xf numFmtId="0" fontId="0" fillId="0" borderId="22" xfId="0" applyBorder="1"/>
    <xf numFmtId="0" fontId="3" fillId="0" borderId="1" xfId="0" applyFont="1" applyBorder="1" applyAlignment="1">
      <alignment vertical="top" wrapText="1"/>
    </xf>
    <xf numFmtId="0" fontId="4" fillId="0" borderId="2" xfId="0" applyFont="1" applyBorder="1" applyAlignment="1">
      <alignment vertical="top" wrapText="1"/>
    </xf>
    <xf numFmtId="0" fontId="0" fillId="5" borderId="8" xfId="0" applyFill="1" applyBorder="1" applyAlignment="1">
      <alignment horizontal="left" vertical="center" wrapText="1"/>
    </xf>
    <xf numFmtId="0" fontId="0" fillId="5" borderId="8" xfId="0" applyFill="1" applyBorder="1" applyAlignment="1">
      <alignment vertical="center" wrapText="1"/>
    </xf>
    <xf numFmtId="0" fontId="0" fillId="5" borderId="8" xfId="0" quotePrefix="1" applyFill="1" applyBorder="1" applyAlignment="1">
      <alignment horizontal="left" vertical="center" wrapText="1"/>
    </xf>
    <xf numFmtId="0" fontId="0" fillId="5" borderId="8" xfId="0" applyFill="1" applyBorder="1" applyAlignment="1">
      <alignment vertical="top" wrapText="1"/>
    </xf>
    <xf numFmtId="0" fontId="0" fillId="6" borderId="6" xfId="0" applyFill="1" applyBorder="1" applyAlignment="1">
      <alignment vertical="top" wrapText="1"/>
    </xf>
    <xf numFmtId="49" fontId="4" fillId="0" borderId="1" xfId="0" applyNumberFormat="1" applyFont="1" applyBorder="1" applyAlignment="1">
      <alignment horizontal="center" vertical="center" wrapText="1"/>
    </xf>
    <xf numFmtId="0" fontId="0" fillId="0" borderId="0" xfId="0" applyAlignment="1">
      <alignment shrinkToFit="1"/>
    </xf>
    <xf numFmtId="0" fontId="3" fillId="3" borderId="1" xfId="0" applyFont="1" applyFill="1" applyBorder="1" applyAlignment="1">
      <alignment horizontal="center" vertical="center"/>
    </xf>
    <xf numFmtId="0" fontId="0" fillId="11" borderId="3" xfId="0" applyFill="1" applyBorder="1"/>
    <xf numFmtId="0" fontId="0" fillId="11" borderId="3" xfId="0" applyFill="1" applyBorder="1" applyAlignment="1">
      <alignment wrapText="1"/>
    </xf>
    <xf numFmtId="0" fontId="0" fillId="11" borderId="8" xfId="0" applyFill="1" applyBorder="1" applyAlignment="1">
      <alignment vertical="center"/>
    </xf>
    <xf numFmtId="0" fontId="0" fillId="11" borderId="7" xfId="0" applyFill="1" applyBorder="1" applyAlignment="1">
      <alignment vertical="center"/>
    </xf>
    <xf numFmtId="0" fontId="0" fillId="11" borderId="23" xfId="0" applyFill="1" applyBorder="1" applyAlignment="1">
      <alignment vertical="center"/>
    </xf>
    <xf numFmtId="0" fontId="0" fillId="11" borderId="7" xfId="0" applyFill="1" applyBorder="1" applyAlignment="1">
      <alignment horizontal="left" vertical="center"/>
    </xf>
    <xf numFmtId="0" fontId="0" fillId="11" borderId="8" xfId="0" applyFill="1" applyBorder="1" applyAlignment="1">
      <alignment horizontal="left" vertical="center"/>
    </xf>
    <xf numFmtId="0" fontId="0" fillId="11" borderId="23" xfId="0" applyFill="1" applyBorder="1" applyAlignment="1">
      <alignment horizontal="left" vertical="center"/>
    </xf>
    <xf numFmtId="0" fontId="0" fillId="11" borderId="16" xfId="0" applyFill="1" applyBorder="1" applyAlignment="1">
      <alignment horizontal="center"/>
    </xf>
    <xf numFmtId="0" fontId="0" fillId="11" borderId="24" xfId="0" applyFill="1" applyBorder="1" applyAlignment="1">
      <alignment horizontal="center"/>
    </xf>
    <xf numFmtId="0" fontId="0" fillId="11" borderId="17" xfId="0" applyFill="1" applyBorder="1" applyAlignment="1">
      <alignment horizontal="center"/>
    </xf>
    <xf numFmtId="0" fontId="0" fillId="11" borderId="25" xfId="0" applyFill="1" applyBorder="1" applyAlignment="1">
      <alignment horizontal="center"/>
    </xf>
    <xf numFmtId="0" fontId="0" fillId="11" borderId="18" xfId="0" applyFill="1" applyBorder="1" applyAlignment="1">
      <alignment horizontal="center"/>
    </xf>
    <xf numFmtId="0" fontId="0" fillId="11" borderId="26" xfId="0" applyFill="1" applyBorder="1" applyAlignment="1">
      <alignment horizontal="center"/>
    </xf>
    <xf numFmtId="0" fontId="0" fillId="6" borderId="4" xfId="0" applyFill="1" applyBorder="1" applyAlignment="1">
      <alignment horizontal="left" vertical="center" wrapText="1"/>
    </xf>
    <xf numFmtId="0" fontId="0" fillId="6" borderId="6" xfId="0" applyFill="1" applyBorder="1" applyAlignment="1">
      <alignment horizontal="left" vertical="center" wrapText="1"/>
    </xf>
    <xf numFmtId="0" fontId="0" fillId="7" borderId="7" xfId="0" applyFill="1" applyBorder="1" applyAlignment="1">
      <alignment horizontal="left" vertical="center" wrapText="1"/>
    </xf>
    <xf numFmtId="0" fontId="0" fillId="7" borderId="8" xfId="0" applyFill="1" applyBorder="1" applyAlignment="1">
      <alignment horizontal="left" vertical="center" wrapText="1"/>
    </xf>
    <xf numFmtId="0" fontId="0" fillId="7" borderId="9" xfId="0"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23" xfId="0" applyFill="1" applyBorder="1" applyAlignment="1">
      <alignment horizontal="center" vertical="center" wrapText="1"/>
    </xf>
    <xf numFmtId="0" fontId="4" fillId="0" borderId="0" xfId="0" applyFont="1" applyAlignment="1">
      <alignment horizontal="center" vertical="top" wrapText="1"/>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7" fillId="2" borderId="2" xfId="0" applyFont="1" applyFill="1" applyBorder="1" applyAlignment="1">
      <alignment horizontal="center" vertical="top" wrapText="1"/>
    </xf>
    <xf numFmtId="0" fontId="7" fillId="2" borderId="0" xfId="0" applyFont="1" applyFill="1" applyAlignment="1">
      <alignment horizontal="center" vertical="top" wrapText="1"/>
    </xf>
    <xf numFmtId="0" fontId="3" fillId="3" borderId="2" xfId="0" applyFont="1" applyFill="1" applyBorder="1" applyAlignment="1">
      <alignment horizontal="center" vertical="center" wrapText="1"/>
    </xf>
    <xf numFmtId="0" fontId="3" fillId="3"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6" fillId="4" borderId="1" xfId="0" applyFont="1" applyFill="1" applyBorder="1" applyAlignment="1">
      <alignment horizontal="center" vertical="center" wrapText="1"/>
    </xf>
    <xf numFmtId="164" fontId="3" fillId="4" borderId="1" xfId="0" applyNumberFormat="1" applyFont="1" applyFill="1" applyBorder="1" applyAlignment="1">
      <alignment horizontal="center"/>
    </xf>
    <xf numFmtId="0" fontId="3" fillId="0" borderId="1" xfId="0" applyFont="1" applyBorder="1" applyAlignment="1">
      <alignment horizontal="center" vertical="center" wrapText="1"/>
    </xf>
    <xf numFmtId="164" fontId="3" fillId="0" borderId="1" xfId="0" applyNumberFormat="1" applyFont="1" applyBorder="1" applyAlignment="1">
      <alignment horizontal="center"/>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7" fillId="2" borderId="0" xfId="0" applyFont="1" applyFill="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top" wrapText="1"/>
    </xf>
    <xf numFmtId="0" fontId="0" fillId="4" borderId="10" xfId="0" applyFill="1" applyBorder="1" applyAlignment="1">
      <alignment horizontal="center"/>
    </xf>
    <xf numFmtId="0" fontId="0" fillId="4" borderId="12" xfId="0" applyFill="1" applyBorder="1" applyAlignment="1">
      <alignment horizontal="center"/>
    </xf>
    <xf numFmtId="0" fontId="3" fillId="0" borderId="0" xfId="0" applyFont="1" applyAlignment="1">
      <alignment horizontal="center" vertical="top"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9" fillId="7" borderId="2" xfId="0" applyFont="1" applyFill="1" applyBorder="1" applyAlignment="1">
      <alignment horizontal="center" vertical="top" wrapText="1"/>
    </xf>
    <xf numFmtId="0" fontId="9" fillId="7" borderId="0" xfId="0" applyFont="1" applyFill="1" applyAlignment="1">
      <alignment horizontal="center" vertical="top"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10" fillId="7" borderId="2" xfId="0" applyFont="1" applyFill="1" applyBorder="1" applyAlignment="1">
      <alignment horizontal="center" vertical="top" wrapText="1"/>
    </xf>
    <xf numFmtId="0" fontId="3" fillId="0" borderId="0" xfId="0" applyFont="1" applyAlignment="1">
      <alignment horizontal="left" vertical="top"/>
    </xf>
    <xf numFmtId="164" fontId="0" fillId="0" borderId="1" xfId="0" applyNumberFormat="1" applyBorder="1" applyAlignment="1">
      <alignment horizontal="center"/>
    </xf>
    <xf numFmtId="0" fontId="3" fillId="3" borderId="2" xfId="0" applyFont="1" applyFill="1" applyBorder="1" applyAlignment="1">
      <alignment horizontal="left" vertical="center" wrapText="1"/>
    </xf>
    <xf numFmtId="0" fontId="3" fillId="3" borderId="0" xfId="0" applyFont="1" applyFill="1" applyAlignment="1">
      <alignment horizontal="left" vertical="center" wrapText="1"/>
    </xf>
    <xf numFmtId="164" fontId="0" fillId="4" borderId="1" xfId="0" applyNumberFormat="1" applyFill="1" applyBorder="1" applyAlignment="1">
      <alignment horizontal="center"/>
    </xf>
    <xf numFmtId="44" fontId="0" fillId="0" borderId="1" xfId="1" applyFont="1" applyFill="1" applyBorder="1" applyAlignment="1">
      <alignment horizontal="center" vertical="center"/>
    </xf>
    <xf numFmtId="0" fontId="5" fillId="0" borderId="2" xfId="0" applyFont="1" applyBorder="1" applyAlignment="1">
      <alignment horizontal="center" vertical="top" wrapText="1"/>
    </xf>
    <xf numFmtId="0" fontId="5" fillId="0" borderId="0" xfId="0" applyFont="1" applyAlignment="1">
      <alignment horizontal="center"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0" fillId="4" borderId="1" xfId="0" applyFill="1" applyBorder="1" applyAlignment="1">
      <alignment horizontal="center"/>
    </xf>
    <xf numFmtId="44" fontId="0" fillId="0" borderId="1" xfId="1" applyFont="1" applyFill="1" applyBorder="1" applyAlignment="1">
      <alignment horizontal="center"/>
    </xf>
    <xf numFmtId="0" fontId="4" fillId="0" borderId="2" xfId="0" applyFont="1" applyBorder="1" applyAlignment="1">
      <alignment horizontal="center" vertical="top" wrapText="1"/>
    </xf>
    <xf numFmtId="0" fontId="3" fillId="0" borderId="2" xfId="0" applyFont="1" applyBorder="1" applyAlignment="1">
      <alignment horizontal="left" vertical="top" wrapText="1"/>
    </xf>
    <xf numFmtId="164" fontId="0" fillId="3" borderId="1" xfId="0" applyNumberFormat="1" applyFill="1" applyBorder="1" applyAlignment="1">
      <alignment horizont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44" fontId="3" fillId="0" borderId="1" xfId="1" applyFont="1" applyFill="1" applyBorder="1" applyAlignment="1">
      <alignment horizontal="center"/>
    </xf>
    <xf numFmtId="44" fontId="3" fillId="0" borderId="1" xfId="1" applyFont="1" applyFill="1" applyBorder="1" applyAlignment="1">
      <alignment horizontal="center" vertical="center" wrapText="1"/>
    </xf>
    <xf numFmtId="0" fontId="9" fillId="5" borderId="2" xfId="0" applyFont="1" applyFill="1" applyBorder="1" applyAlignment="1">
      <alignment horizontal="center" vertical="top" wrapText="1"/>
    </xf>
    <xf numFmtId="0" fontId="9" fillId="5" borderId="0" xfId="0" applyFont="1" applyFill="1" applyAlignment="1">
      <alignment horizontal="center" vertical="top" wrapText="1"/>
    </xf>
    <xf numFmtId="0" fontId="3" fillId="0" borderId="0" xfId="0" applyFont="1" applyAlignment="1">
      <alignment horizontal="center" vertical="top"/>
    </xf>
    <xf numFmtId="44" fontId="0" fillId="4" borderId="1" xfId="1" applyFont="1" applyFill="1" applyBorder="1" applyAlignment="1">
      <alignment horizontal="center"/>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0" xfId="0" applyFont="1" applyAlignment="1">
      <alignment horizontal="center" wrapText="1"/>
    </xf>
    <xf numFmtId="0" fontId="3" fillId="0" borderId="0" xfId="0" applyFont="1" applyAlignment="1">
      <alignment horizontal="center"/>
    </xf>
    <xf numFmtId="44" fontId="12" fillId="8" borderId="1" xfId="1" applyFont="1" applyFill="1" applyBorder="1" applyAlignment="1">
      <alignment horizontal="center" vertical="center" wrapText="1"/>
    </xf>
    <xf numFmtId="0" fontId="3" fillId="0" borderId="0" xfId="0" applyFont="1" applyAlignment="1">
      <alignment horizontal="left" vertical="center"/>
    </xf>
    <xf numFmtId="0" fontId="9" fillId="5" borderId="2" xfId="0" applyFont="1" applyFill="1" applyBorder="1" applyAlignment="1">
      <alignment horizontal="center" vertical="center" wrapText="1"/>
    </xf>
    <xf numFmtId="0" fontId="9" fillId="5" borderId="0" xfId="0" applyFont="1" applyFill="1" applyAlignment="1">
      <alignment horizontal="center" vertical="center" wrapText="1"/>
    </xf>
    <xf numFmtId="164" fontId="0" fillId="3" borderId="10" xfId="0" applyNumberFormat="1" applyFill="1" applyBorder="1" applyAlignment="1">
      <alignment horizontal="center"/>
    </xf>
    <xf numFmtId="164" fontId="0" fillId="3" borderId="11" xfId="0" applyNumberFormat="1" applyFill="1" applyBorder="1" applyAlignment="1">
      <alignment horizontal="center"/>
    </xf>
    <xf numFmtId="164" fontId="0" fillId="3" borderId="12" xfId="0" applyNumberFormat="1" applyFill="1" applyBorder="1" applyAlignment="1">
      <alignment horizontal="center"/>
    </xf>
    <xf numFmtId="0" fontId="1" fillId="10" borderId="10" xfId="0" applyFont="1" applyFill="1" applyBorder="1" applyAlignment="1">
      <alignment horizontal="center" vertical="center"/>
    </xf>
    <xf numFmtId="0" fontId="1" fillId="10" borderId="11" xfId="0" applyFont="1" applyFill="1" applyBorder="1" applyAlignment="1">
      <alignment horizontal="center" vertical="center"/>
    </xf>
    <xf numFmtId="0" fontId="1" fillId="10" borderId="12" xfId="0" applyFont="1" applyFill="1" applyBorder="1" applyAlignment="1">
      <alignment horizontal="center" vertical="center"/>
    </xf>
    <xf numFmtId="0" fontId="0" fillId="10" borderId="10" xfId="0" applyFill="1" applyBorder="1" applyAlignment="1">
      <alignment horizontal="center" wrapText="1"/>
    </xf>
    <xf numFmtId="0" fontId="0" fillId="10" borderId="12" xfId="0" applyFill="1" applyBorder="1" applyAlignment="1">
      <alignment horizontal="center" wrapText="1"/>
    </xf>
    <xf numFmtId="0" fontId="0" fillId="10" borderId="1" xfId="0" applyFill="1" applyBorder="1" applyAlignment="1">
      <alignment horizontal="center" wrapText="1"/>
    </xf>
    <xf numFmtId="0" fontId="1" fillId="10" borderId="10" xfId="0" applyFont="1" applyFill="1" applyBorder="1" applyAlignment="1">
      <alignment horizontal="center" wrapText="1"/>
    </xf>
    <xf numFmtId="0" fontId="0" fillId="10" borderId="11" xfId="0" applyFill="1" applyBorder="1" applyAlignment="1">
      <alignment horizontal="center" wrapText="1"/>
    </xf>
    <xf numFmtId="164" fontId="0" fillId="0" borderId="1" xfId="0" applyNumberFormat="1" applyBorder="1" applyAlignment="1">
      <alignment horizontal="center" vertical="center"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3" borderId="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0" borderId="1" xfId="0" applyFont="1" applyBorder="1" applyAlignment="1">
      <alignment horizontal="center" vertical="top"/>
    </xf>
    <xf numFmtId="0" fontId="9" fillId="6" borderId="2" xfId="0" applyFont="1" applyFill="1" applyBorder="1" applyAlignment="1">
      <alignment horizontal="center" vertical="top" wrapText="1"/>
    </xf>
    <xf numFmtId="0" fontId="9" fillId="6" borderId="0" xfId="0" applyFont="1" applyFill="1" applyAlignment="1">
      <alignment horizontal="center" vertical="top" wrapText="1"/>
    </xf>
    <xf numFmtId="0" fontId="9" fillId="9" borderId="2" xfId="0" applyFont="1" applyFill="1" applyBorder="1" applyAlignment="1">
      <alignment horizontal="center" vertical="top" wrapText="1"/>
    </xf>
    <xf numFmtId="0" fontId="9" fillId="9" borderId="0" xfId="0" applyFont="1" applyFill="1" applyAlignment="1">
      <alignment horizontal="center" vertical="top" wrapText="1"/>
    </xf>
    <xf numFmtId="0" fontId="9" fillId="3" borderId="2" xfId="0" applyFont="1" applyFill="1" applyBorder="1" applyAlignment="1">
      <alignment horizontal="center" vertical="top" wrapText="1"/>
    </xf>
    <xf numFmtId="0" fontId="9" fillId="3" borderId="0" xfId="0" applyFont="1" applyFill="1" applyAlignment="1">
      <alignment horizontal="center" vertical="top"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164" fontId="3" fillId="3" borderId="1" xfId="0" applyNumberFormat="1" applyFont="1" applyFill="1" applyBorder="1" applyAlignment="1">
      <alignment horizontal="center"/>
    </xf>
    <xf numFmtId="0" fontId="0" fillId="0" borderId="0" xfId="0" applyAlignment="1">
      <alignment horizontal="left" vertical="top" wrapText="1"/>
    </xf>
    <xf numFmtId="164" fontId="0" fillId="4" borderId="10" xfId="0" applyNumberFormat="1" applyFill="1" applyBorder="1" applyAlignment="1">
      <alignment horizontal="center"/>
    </xf>
    <xf numFmtId="164" fontId="0" fillId="4" borderId="11" xfId="0" applyNumberFormat="1" applyFill="1" applyBorder="1" applyAlignment="1">
      <alignment horizontal="center"/>
    </xf>
    <xf numFmtId="164" fontId="0" fillId="4" borderId="12" xfId="0" applyNumberFormat="1" applyFill="1" applyBorder="1" applyAlignment="1">
      <alignment horizontal="center"/>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9" fillId="11" borderId="2"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2" xfId="0" applyFont="1" applyFill="1" applyBorder="1" applyAlignment="1">
      <alignment horizontal="center" vertical="center" wrapText="1"/>
    </xf>
    <xf numFmtId="0" fontId="9" fillId="11" borderId="0" xfId="0" applyFont="1" applyFill="1" applyAlignment="1">
      <alignment horizontal="center" vertical="center" wrapText="1"/>
    </xf>
    <xf numFmtId="0" fontId="3" fillId="0" borderId="0" xfId="0" applyFont="1" applyAlignment="1">
      <alignment horizontal="center" vertical="center" wrapText="1"/>
    </xf>
    <xf numFmtId="164" fontId="3" fillId="0" borderId="1" xfId="0" applyNumberFormat="1" applyFont="1" applyBorder="1" applyAlignment="1">
      <alignment horizontal="center" wrapText="1"/>
    </xf>
    <xf numFmtId="0" fontId="17" fillId="0" borderId="0" xfId="0" applyFont="1" applyAlignment="1">
      <alignment horizontal="left" vertical="top" wrapText="1"/>
    </xf>
    <xf numFmtId="0" fontId="16" fillId="0" borderId="0" xfId="0" applyFont="1" applyAlignment="1">
      <alignment horizontal="left" vertical="top" wrapText="1"/>
    </xf>
  </cellXfs>
  <cellStyles count="3">
    <cellStyle name="Monétaire" xfId="1" builtinId="4"/>
    <cellStyle name="Normal" xfId="0" builtinId="0"/>
    <cellStyle name="Pourcentage" xfId="2" builtinId="5"/>
  </cellStyles>
  <dxfs count="0"/>
  <tableStyles count="0" defaultTableStyle="TableStyleMedium2" defaultPivotStyle="PivotStyleLight16"/>
  <colors>
    <mruColors>
      <color rgb="FFD1178A"/>
      <color rgb="FF6DB8DD"/>
      <color rgb="FFA6D96A"/>
      <color rgb="FFCCCCFF"/>
      <color rgb="FFF8971C"/>
      <color rgb="FFFF66CC"/>
      <color rgb="FF2F99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7</xdr:col>
      <xdr:colOff>158116</xdr:colOff>
      <xdr:row>5</xdr:row>
      <xdr:rowOff>21213</xdr:rowOff>
    </xdr:from>
    <xdr:to>
      <xdr:col>10</xdr:col>
      <xdr:colOff>455669</xdr:colOff>
      <xdr:row>8</xdr:row>
      <xdr:rowOff>380493</xdr:rowOff>
    </xdr:to>
    <xdr:pic>
      <xdr:nvPicPr>
        <xdr:cNvPr id="3" name="Image 2">
          <a:extLst>
            <a:ext uri="{FF2B5EF4-FFF2-40B4-BE49-F238E27FC236}">
              <a16:creationId xmlns:a16="http://schemas.microsoft.com/office/drawing/2014/main" id="{60D94C8B-A9F1-4399-5D28-036F44D06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8641" y="1916688"/>
          <a:ext cx="2212078" cy="15499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184098</xdr:colOff>
      <xdr:row>5</xdr:row>
      <xdr:rowOff>38100</xdr:rowOff>
    </xdr:from>
    <xdr:to>
      <xdr:col>10</xdr:col>
      <xdr:colOff>479697</xdr:colOff>
      <xdr:row>8</xdr:row>
      <xdr:rowOff>361185</xdr:rowOff>
    </xdr:to>
    <xdr:pic>
      <xdr:nvPicPr>
        <xdr:cNvPr id="2" name="Image 1">
          <a:extLst>
            <a:ext uri="{FF2B5EF4-FFF2-40B4-BE49-F238E27FC236}">
              <a16:creationId xmlns:a16="http://schemas.microsoft.com/office/drawing/2014/main" id="{326959CA-C12F-4E0A-9179-12A1849AA2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60873" y="2552700"/>
          <a:ext cx="2202504" cy="15518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187381</xdr:colOff>
      <xdr:row>5</xdr:row>
      <xdr:rowOff>38100</xdr:rowOff>
    </xdr:from>
    <xdr:to>
      <xdr:col>10</xdr:col>
      <xdr:colOff>474508</xdr:colOff>
      <xdr:row>8</xdr:row>
      <xdr:rowOff>361185</xdr:rowOff>
    </xdr:to>
    <xdr:pic>
      <xdr:nvPicPr>
        <xdr:cNvPr id="2" name="Image 1">
          <a:extLst>
            <a:ext uri="{FF2B5EF4-FFF2-40B4-BE49-F238E27FC236}">
              <a16:creationId xmlns:a16="http://schemas.microsoft.com/office/drawing/2014/main" id="{DE600BBB-EACA-454C-8082-4615E7B566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121331" y="2190750"/>
          <a:ext cx="2201652" cy="15518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190834</xdr:colOff>
      <xdr:row>5</xdr:row>
      <xdr:rowOff>38100</xdr:rowOff>
    </xdr:from>
    <xdr:to>
      <xdr:col>10</xdr:col>
      <xdr:colOff>398666</xdr:colOff>
      <xdr:row>8</xdr:row>
      <xdr:rowOff>361185</xdr:rowOff>
    </xdr:to>
    <xdr:pic>
      <xdr:nvPicPr>
        <xdr:cNvPr id="2" name="Image 1">
          <a:extLst>
            <a:ext uri="{FF2B5EF4-FFF2-40B4-BE49-F238E27FC236}">
              <a16:creationId xmlns:a16="http://schemas.microsoft.com/office/drawing/2014/main" id="{1FDA0803-9067-4513-9CCF-36FCAFDA2B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124784" y="2190750"/>
          <a:ext cx="2194747" cy="155181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187381</xdr:colOff>
      <xdr:row>5</xdr:row>
      <xdr:rowOff>38662</xdr:rowOff>
    </xdr:from>
    <xdr:to>
      <xdr:col>10</xdr:col>
      <xdr:colOff>474508</xdr:colOff>
      <xdr:row>8</xdr:row>
      <xdr:rowOff>360622</xdr:rowOff>
    </xdr:to>
    <xdr:pic>
      <xdr:nvPicPr>
        <xdr:cNvPr id="2" name="Image 1">
          <a:extLst>
            <a:ext uri="{FF2B5EF4-FFF2-40B4-BE49-F238E27FC236}">
              <a16:creationId xmlns:a16="http://schemas.microsoft.com/office/drawing/2014/main" id="{AD5636F2-1950-4F3A-AB2A-CDF591FD3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121331" y="2448487"/>
          <a:ext cx="2205462" cy="155449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487679</xdr:colOff>
      <xdr:row>5</xdr:row>
      <xdr:rowOff>15240</xdr:rowOff>
    </xdr:from>
    <xdr:to>
      <xdr:col>11</xdr:col>
      <xdr:colOff>134733</xdr:colOff>
      <xdr:row>8</xdr:row>
      <xdr:rowOff>896640</xdr:rowOff>
    </xdr:to>
    <xdr:pic>
      <xdr:nvPicPr>
        <xdr:cNvPr id="3" name="Image 2">
          <a:extLst>
            <a:ext uri="{FF2B5EF4-FFF2-40B4-BE49-F238E27FC236}">
              <a16:creationId xmlns:a16="http://schemas.microsoft.com/office/drawing/2014/main" id="{AFA7974A-9704-BB00-7F16-FFAA490EF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9559" y="2529840"/>
          <a:ext cx="2656954" cy="1872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485978</xdr:colOff>
      <xdr:row>5</xdr:row>
      <xdr:rowOff>19050</xdr:rowOff>
    </xdr:from>
    <xdr:to>
      <xdr:col>11</xdr:col>
      <xdr:colOff>130718</xdr:colOff>
      <xdr:row>8</xdr:row>
      <xdr:rowOff>892830</xdr:rowOff>
    </xdr:to>
    <xdr:pic>
      <xdr:nvPicPr>
        <xdr:cNvPr id="2" name="Image 1">
          <a:extLst>
            <a:ext uri="{FF2B5EF4-FFF2-40B4-BE49-F238E27FC236}">
              <a16:creationId xmlns:a16="http://schemas.microsoft.com/office/drawing/2014/main" id="{BC19AC14-8B08-4C4D-9D94-90C178B98F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24553" y="2581275"/>
          <a:ext cx="2645115" cy="186438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482168</xdr:colOff>
      <xdr:row>5</xdr:row>
      <xdr:rowOff>21517</xdr:rowOff>
    </xdr:from>
    <xdr:to>
      <xdr:col>11</xdr:col>
      <xdr:colOff>130718</xdr:colOff>
      <xdr:row>8</xdr:row>
      <xdr:rowOff>897981</xdr:rowOff>
    </xdr:to>
    <xdr:pic>
      <xdr:nvPicPr>
        <xdr:cNvPr id="2" name="Image 1">
          <a:extLst>
            <a:ext uri="{FF2B5EF4-FFF2-40B4-BE49-F238E27FC236}">
              <a16:creationId xmlns:a16="http://schemas.microsoft.com/office/drawing/2014/main" id="{3BA138FC-60FC-4720-96CB-4D186B76B7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20743" y="2812342"/>
          <a:ext cx="2648925" cy="186706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484073</xdr:colOff>
      <xdr:row>5</xdr:row>
      <xdr:rowOff>17036</xdr:rowOff>
    </xdr:from>
    <xdr:to>
      <xdr:col>11</xdr:col>
      <xdr:colOff>130718</xdr:colOff>
      <xdr:row>8</xdr:row>
      <xdr:rowOff>898653</xdr:rowOff>
    </xdr:to>
    <xdr:pic>
      <xdr:nvPicPr>
        <xdr:cNvPr id="2" name="Image 1">
          <a:extLst>
            <a:ext uri="{FF2B5EF4-FFF2-40B4-BE49-F238E27FC236}">
              <a16:creationId xmlns:a16="http://schemas.microsoft.com/office/drawing/2014/main" id="{61D44776-2FC7-469F-8EBD-A8D6EBB836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22648" y="2579261"/>
          <a:ext cx="2650830" cy="186840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99056</xdr:colOff>
      <xdr:row>5</xdr:row>
      <xdr:rowOff>15240</xdr:rowOff>
    </xdr:from>
    <xdr:to>
      <xdr:col>11</xdr:col>
      <xdr:colOff>512538</xdr:colOff>
      <xdr:row>8</xdr:row>
      <xdr:rowOff>171720</xdr:rowOff>
    </xdr:to>
    <xdr:pic>
      <xdr:nvPicPr>
        <xdr:cNvPr id="3" name="Image 2">
          <a:extLst>
            <a:ext uri="{FF2B5EF4-FFF2-40B4-BE49-F238E27FC236}">
              <a16:creationId xmlns:a16="http://schemas.microsoft.com/office/drawing/2014/main" id="{00624D9A-B74A-9EDE-0C1A-13F445EC3A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0936" y="2026920"/>
          <a:ext cx="3423382" cy="2412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38099</xdr:colOff>
      <xdr:row>5</xdr:row>
      <xdr:rowOff>78103</xdr:rowOff>
    </xdr:from>
    <xdr:to>
      <xdr:col>11</xdr:col>
      <xdr:colOff>606008</xdr:colOff>
      <xdr:row>8</xdr:row>
      <xdr:rowOff>2438400</xdr:rowOff>
    </xdr:to>
    <xdr:pic>
      <xdr:nvPicPr>
        <xdr:cNvPr id="3" name="Image 2">
          <a:extLst>
            <a:ext uri="{FF2B5EF4-FFF2-40B4-BE49-F238E27FC236}">
              <a16:creationId xmlns:a16="http://schemas.microsoft.com/office/drawing/2014/main" id="{57B8C76C-A625-46F2-00BD-FFC42AD32E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33849" y="2364103"/>
          <a:ext cx="4092159" cy="2903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125731</xdr:colOff>
      <xdr:row>5</xdr:row>
      <xdr:rowOff>20955</xdr:rowOff>
    </xdr:from>
    <xdr:to>
      <xdr:col>10</xdr:col>
      <xdr:colOff>399332</xdr:colOff>
      <xdr:row>8</xdr:row>
      <xdr:rowOff>380235</xdr:rowOff>
    </xdr:to>
    <xdr:pic>
      <xdr:nvPicPr>
        <xdr:cNvPr id="3" name="Image 2">
          <a:extLst>
            <a:ext uri="{FF2B5EF4-FFF2-40B4-BE49-F238E27FC236}">
              <a16:creationId xmlns:a16="http://schemas.microsoft.com/office/drawing/2014/main" id="{48B33A24-D382-84C8-C6DB-0058BB546D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6256" y="2230755"/>
          <a:ext cx="2197651" cy="15403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53339</xdr:colOff>
      <xdr:row>5</xdr:row>
      <xdr:rowOff>22860</xdr:rowOff>
    </xdr:from>
    <xdr:to>
      <xdr:col>10</xdr:col>
      <xdr:colOff>495591</xdr:colOff>
      <xdr:row>8</xdr:row>
      <xdr:rowOff>380040</xdr:rowOff>
    </xdr:to>
    <xdr:pic>
      <xdr:nvPicPr>
        <xdr:cNvPr id="3" name="Image 2">
          <a:extLst>
            <a:ext uri="{FF2B5EF4-FFF2-40B4-BE49-F238E27FC236}">
              <a16:creationId xmlns:a16="http://schemas.microsoft.com/office/drawing/2014/main" id="{E52763FC-DD42-C436-4201-0E4968D991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9619" y="2026920"/>
          <a:ext cx="2248192" cy="1584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99059</xdr:colOff>
      <xdr:row>5</xdr:row>
      <xdr:rowOff>30480</xdr:rowOff>
    </xdr:from>
    <xdr:to>
      <xdr:col>10</xdr:col>
      <xdr:colOff>434631</xdr:colOff>
      <xdr:row>8</xdr:row>
      <xdr:rowOff>380040</xdr:rowOff>
    </xdr:to>
    <xdr:pic>
      <xdr:nvPicPr>
        <xdr:cNvPr id="3" name="Image 2">
          <a:extLst>
            <a:ext uri="{FF2B5EF4-FFF2-40B4-BE49-F238E27FC236}">
              <a16:creationId xmlns:a16="http://schemas.microsoft.com/office/drawing/2014/main" id="{E87D9FDD-68B5-91D6-3E19-4B126B9B4B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2919" y="1958340"/>
          <a:ext cx="2248192" cy="1584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99061</xdr:colOff>
      <xdr:row>5</xdr:row>
      <xdr:rowOff>22860</xdr:rowOff>
    </xdr:from>
    <xdr:to>
      <xdr:col>10</xdr:col>
      <xdr:colOff>418842</xdr:colOff>
      <xdr:row>9</xdr:row>
      <xdr:rowOff>945</xdr:rowOff>
    </xdr:to>
    <xdr:pic>
      <xdr:nvPicPr>
        <xdr:cNvPr id="3" name="Image 2">
          <a:extLst>
            <a:ext uri="{FF2B5EF4-FFF2-40B4-BE49-F238E27FC236}">
              <a16:creationId xmlns:a16="http://schemas.microsoft.com/office/drawing/2014/main" id="{470BF56B-EE04-A543-E899-D0891047BE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2921" y="1584960"/>
          <a:ext cx="2240021" cy="1584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45720</xdr:colOff>
      <xdr:row>5</xdr:row>
      <xdr:rowOff>38100</xdr:rowOff>
    </xdr:from>
    <xdr:to>
      <xdr:col>10</xdr:col>
      <xdr:colOff>322577</xdr:colOff>
      <xdr:row>8</xdr:row>
      <xdr:rowOff>397380</xdr:rowOff>
    </xdr:to>
    <xdr:pic>
      <xdr:nvPicPr>
        <xdr:cNvPr id="3" name="Image 2">
          <a:extLst>
            <a:ext uri="{FF2B5EF4-FFF2-40B4-BE49-F238E27FC236}">
              <a16:creationId xmlns:a16="http://schemas.microsoft.com/office/drawing/2014/main" id="{F0E06043-283D-C034-7192-E3E2F4067A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9580" y="1600200"/>
          <a:ext cx="2197097" cy="154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121920</xdr:colOff>
      <xdr:row>5</xdr:row>
      <xdr:rowOff>19050</xdr:rowOff>
    </xdr:from>
    <xdr:to>
      <xdr:col>10</xdr:col>
      <xdr:colOff>510698</xdr:colOff>
      <xdr:row>8</xdr:row>
      <xdr:rowOff>380445</xdr:rowOff>
    </xdr:to>
    <xdr:pic>
      <xdr:nvPicPr>
        <xdr:cNvPr id="6" name="Image 5">
          <a:extLst>
            <a:ext uri="{FF2B5EF4-FFF2-40B4-BE49-F238E27FC236}">
              <a16:creationId xmlns:a16="http://schemas.microsoft.com/office/drawing/2014/main" id="{E7C6F2D9-405F-F476-641D-DF6DB42929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6770" y="2447925"/>
          <a:ext cx="2189003" cy="153297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7</xdr:col>
      <xdr:colOff>26671</xdr:colOff>
      <xdr:row>5</xdr:row>
      <xdr:rowOff>15240</xdr:rowOff>
    </xdr:from>
    <xdr:to>
      <xdr:col>10</xdr:col>
      <xdr:colOff>399965</xdr:colOff>
      <xdr:row>8</xdr:row>
      <xdr:rowOff>323715</xdr:rowOff>
    </xdr:to>
    <xdr:pic>
      <xdr:nvPicPr>
        <xdr:cNvPr id="3" name="Image 2">
          <a:extLst>
            <a:ext uri="{FF2B5EF4-FFF2-40B4-BE49-F238E27FC236}">
              <a16:creationId xmlns:a16="http://schemas.microsoft.com/office/drawing/2014/main" id="{2EA8C8ED-AED4-3CA2-5645-C6378F5703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6296" y="2234565"/>
          <a:ext cx="2173519" cy="15372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173355</xdr:colOff>
      <xdr:row>5</xdr:row>
      <xdr:rowOff>24765</xdr:rowOff>
    </xdr:from>
    <xdr:to>
      <xdr:col>10</xdr:col>
      <xdr:colOff>522528</xdr:colOff>
      <xdr:row>8</xdr:row>
      <xdr:rowOff>306135</xdr:rowOff>
    </xdr:to>
    <xdr:pic>
      <xdr:nvPicPr>
        <xdr:cNvPr id="3" name="Image 2">
          <a:extLst>
            <a:ext uri="{FF2B5EF4-FFF2-40B4-BE49-F238E27FC236}">
              <a16:creationId xmlns:a16="http://schemas.microsoft.com/office/drawing/2014/main" id="{19F29C15-D75D-A350-DB19-1A10C03F02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4380" y="2263140"/>
          <a:ext cx="2149398" cy="151962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6</xdr:col>
      <xdr:colOff>91441</xdr:colOff>
      <xdr:row>5</xdr:row>
      <xdr:rowOff>17839</xdr:rowOff>
    </xdr:from>
    <xdr:to>
      <xdr:col>11</xdr:col>
      <xdr:colOff>493924</xdr:colOff>
      <xdr:row>8</xdr:row>
      <xdr:rowOff>840105</xdr:rowOff>
    </xdr:to>
    <xdr:pic>
      <xdr:nvPicPr>
        <xdr:cNvPr id="2" name="Image 1">
          <a:extLst>
            <a:ext uri="{FF2B5EF4-FFF2-40B4-BE49-F238E27FC236}">
              <a16:creationId xmlns:a16="http://schemas.microsoft.com/office/drawing/2014/main" id="{2E9F37C2-2921-49E6-88FD-F87A74BCE3A0}"/>
            </a:ext>
          </a:extLst>
        </xdr:cNvPr>
        <xdr:cNvPicPr>
          <a:picLocks noChangeAspect="1"/>
        </xdr:cNvPicPr>
      </xdr:nvPicPr>
      <xdr:blipFill>
        <a:blip xmlns:r="http://schemas.openxmlformats.org/officeDocument/2006/relationships" r:embed="rId1"/>
        <a:stretch>
          <a:fillRect/>
        </a:stretch>
      </xdr:blipFill>
      <xdr:spPr>
        <a:xfrm>
          <a:off x="3958591" y="2256214"/>
          <a:ext cx="3355233" cy="230816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6</xdr:col>
      <xdr:colOff>114301</xdr:colOff>
      <xdr:row>4</xdr:row>
      <xdr:rowOff>174430</xdr:rowOff>
    </xdr:from>
    <xdr:to>
      <xdr:col>11</xdr:col>
      <xdr:colOff>400051</xdr:colOff>
      <xdr:row>8</xdr:row>
      <xdr:rowOff>858043</xdr:rowOff>
    </xdr:to>
    <xdr:pic>
      <xdr:nvPicPr>
        <xdr:cNvPr id="2" name="Image 1">
          <a:extLst>
            <a:ext uri="{FF2B5EF4-FFF2-40B4-BE49-F238E27FC236}">
              <a16:creationId xmlns:a16="http://schemas.microsoft.com/office/drawing/2014/main" id="{EE44FE8E-35AE-4A57-9F6A-F6A2A344CEA4}"/>
            </a:ext>
          </a:extLst>
        </xdr:cNvPr>
        <xdr:cNvPicPr>
          <a:picLocks noChangeAspect="1"/>
        </xdr:cNvPicPr>
      </xdr:nvPicPr>
      <xdr:blipFill>
        <a:blip xmlns:r="http://schemas.openxmlformats.org/officeDocument/2006/relationships" r:embed="rId1"/>
        <a:stretch>
          <a:fillRect/>
        </a:stretch>
      </xdr:blipFill>
      <xdr:spPr>
        <a:xfrm>
          <a:off x="4000501" y="2208970"/>
          <a:ext cx="3228975" cy="2207613"/>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54104</xdr:colOff>
      <xdr:row>5</xdr:row>
      <xdr:rowOff>11604</xdr:rowOff>
    </xdr:from>
    <xdr:to>
      <xdr:col>11</xdr:col>
      <xdr:colOff>554939</xdr:colOff>
      <xdr:row>8</xdr:row>
      <xdr:rowOff>1278256</xdr:rowOff>
    </xdr:to>
    <xdr:pic>
      <xdr:nvPicPr>
        <xdr:cNvPr id="2" name="Image 1">
          <a:extLst>
            <a:ext uri="{FF2B5EF4-FFF2-40B4-BE49-F238E27FC236}">
              <a16:creationId xmlns:a16="http://schemas.microsoft.com/office/drawing/2014/main" id="{D2591575-3C7F-4319-AA1C-E861C5A16638}"/>
            </a:ext>
          </a:extLst>
        </xdr:cNvPr>
        <xdr:cNvPicPr>
          <a:picLocks noChangeAspect="1"/>
        </xdr:cNvPicPr>
      </xdr:nvPicPr>
      <xdr:blipFill>
        <a:blip xmlns:r="http://schemas.openxmlformats.org/officeDocument/2006/relationships" r:embed="rId1"/>
        <a:stretch>
          <a:fillRect/>
        </a:stretch>
      </xdr:blipFill>
      <xdr:spPr>
        <a:xfrm>
          <a:off x="3921254" y="2249979"/>
          <a:ext cx="3463110" cy="24001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123825</xdr:colOff>
      <xdr:row>5</xdr:row>
      <xdr:rowOff>28575</xdr:rowOff>
    </xdr:from>
    <xdr:to>
      <xdr:col>10</xdr:col>
      <xdr:colOff>399665</xdr:colOff>
      <xdr:row>8</xdr:row>
      <xdr:rowOff>361185</xdr:rowOff>
    </xdr:to>
    <xdr:pic>
      <xdr:nvPicPr>
        <xdr:cNvPr id="3" name="Image 2">
          <a:extLst>
            <a:ext uri="{FF2B5EF4-FFF2-40B4-BE49-F238E27FC236}">
              <a16:creationId xmlns:a16="http://schemas.microsoft.com/office/drawing/2014/main" id="{DCF68305-8561-09E1-B9B5-A8FDE4D2CE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4350" y="2552700"/>
          <a:ext cx="2199890" cy="1546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161926</xdr:colOff>
      <xdr:row>5</xdr:row>
      <xdr:rowOff>47625</xdr:rowOff>
    </xdr:from>
    <xdr:to>
      <xdr:col>10</xdr:col>
      <xdr:colOff>554423</xdr:colOff>
      <xdr:row>8</xdr:row>
      <xdr:rowOff>361185</xdr:rowOff>
    </xdr:to>
    <xdr:pic>
      <xdr:nvPicPr>
        <xdr:cNvPr id="3" name="Image 2">
          <a:extLst>
            <a:ext uri="{FF2B5EF4-FFF2-40B4-BE49-F238E27FC236}">
              <a16:creationId xmlns:a16="http://schemas.microsoft.com/office/drawing/2014/main" id="{C37F79F4-E378-81B1-021C-9356CE280D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62451" y="2562225"/>
          <a:ext cx="2202247" cy="15441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180976</xdr:colOff>
      <xdr:row>5</xdr:row>
      <xdr:rowOff>38100</xdr:rowOff>
    </xdr:from>
    <xdr:to>
      <xdr:col>10</xdr:col>
      <xdr:colOff>587594</xdr:colOff>
      <xdr:row>8</xdr:row>
      <xdr:rowOff>364995</xdr:rowOff>
    </xdr:to>
    <xdr:pic>
      <xdr:nvPicPr>
        <xdr:cNvPr id="3" name="Image 2">
          <a:extLst>
            <a:ext uri="{FF2B5EF4-FFF2-40B4-BE49-F238E27FC236}">
              <a16:creationId xmlns:a16="http://schemas.microsoft.com/office/drawing/2014/main" id="{BF1B9C04-A675-B2AB-CC78-48F5E91985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1" y="2552700"/>
          <a:ext cx="2203033" cy="15518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114300</xdr:colOff>
      <xdr:row>5</xdr:row>
      <xdr:rowOff>34290</xdr:rowOff>
    </xdr:from>
    <xdr:to>
      <xdr:col>10</xdr:col>
      <xdr:colOff>171065</xdr:colOff>
      <xdr:row>8</xdr:row>
      <xdr:rowOff>364995</xdr:rowOff>
    </xdr:to>
    <xdr:pic>
      <xdr:nvPicPr>
        <xdr:cNvPr id="3" name="Image 2">
          <a:extLst>
            <a:ext uri="{FF2B5EF4-FFF2-40B4-BE49-F238E27FC236}">
              <a16:creationId xmlns:a16="http://schemas.microsoft.com/office/drawing/2014/main" id="{37874441-3556-FB01-7480-DE3EFAF47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4825" y="2120265"/>
          <a:ext cx="2197985" cy="15556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66675</xdr:colOff>
      <xdr:row>5</xdr:row>
      <xdr:rowOff>5715</xdr:rowOff>
    </xdr:from>
    <xdr:to>
      <xdr:col>10</xdr:col>
      <xdr:colOff>358760</xdr:colOff>
      <xdr:row>8</xdr:row>
      <xdr:rowOff>359280</xdr:rowOff>
    </xdr:to>
    <xdr:pic>
      <xdr:nvPicPr>
        <xdr:cNvPr id="3" name="Image 2">
          <a:extLst>
            <a:ext uri="{FF2B5EF4-FFF2-40B4-BE49-F238E27FC236}">
              <a16:creationId xmlns:a16="http://schemas.microsoft.com/office/drawing/2014/main" id="{BA80168A-83B5-868B-A109-8E33C2BA2F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7200" y="1567815"/>
          <a:ext cx="2197085" cy="15537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104776</xdr:colOff>
      <xdr:row>5</xdr:row>
      <xdr:rowOff>28575</xdr:rowOff>
    </xdr:from>
    <xdr:to>
      <xdr:col>10</xdr:col>
      <xdr:colOff>515537</xdr:colOff>
      <xdr:row>9</xdr:row>
      <xdr:rowOff>1140</xdr:rowOff>
    </xdr:to>
    <xdr:pic>
      <xdr:nvPicPr>
        <xdr:cNvPr id="3" name="Image 2">
          <a:extLst>
            <a:ext uri="{FF2B5EF4-FFF2-40B4-BE49-F238E27FC236}">
              <a16:creationId xmlns:a16="http://schemas.microsoft.com/office/drawing/2014/main" id="{593EBD3B-84C1-1309-BC8C-DB430898A8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05301" y="1971675"/>
          <a:ext cx="2201461" cy="15441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103455</xdr:colOff>
      <xdr:row>5</xdr:row>
      <xdr:rowOff>26670</xdr:rowOff>
    </xdr:from>
    <xdr:to>
      <xdr:col>10</xdr:col>
      <xdr:colOff>511142</xdr:colOff>
      <xdr:row>9</xdr:row>
      <xdr:rowOff>1140</xdr:rowOff>
    </xdr:to>
    <xdr:pic>
      <xdr:nvPicPr>
        <xdr:cNvPr id="2" name="Image 1">
          <a:extLst>
            <a:ext uri="{FF2B5EF4-FFF2-40B4-BE49-F238E27FC236}">
              <a16:creationId xmlns:a16="http://schemas.microsoft.com/office/drawing/2014/main" id="{C4930B61-3D58-4205-AB55-99813E7FA8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56380" y="2303145"/>
          <a:ext cx="2207912" cy="155562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CC65-902D-4DEF-B2E6-AB5622119CF5}">
  <sheetPr>
    <pageSetUpPr fitToPage="1"/>
  </sheetPr>
  <dimension ref="A1:E28"/>
  <sheetViews>
    <sheetView tabSelected="1" workbookViewId="0">
      <pane ySplit="1" topLeftCell="A2" activePane="bottomLeft" state="frozen"/>
      <selection pane="bottomLeft" activeCell="G4" sqref="G4"/>
    </sheetView>
  </sheetViews>
  <sheetFormatPr baseColWidth="10" defaultRowHeight="15" x14ac:dyDescent="0.25"/>
  <cols>
    <col min="1" max="1" width="33.28515625" customWidth="1"/>
    <col min="2" max="2" width="42.42578125" customWidth="1"/>
    <col min="3" max="3" width="45.7109375" customWidth="1"/>
    <col min="4" max="4" width="55.5703125" customWidth="1"/>
    <col min="5" max="5" width="28.28515625" bestFit="1" customWidth="1"/>
  </cols>
  <sheetData>
    <row r="1" spans="1:5" ht="30.75" thickBot="1" x14ac:dyDescent="0.3">
      <c r="A1" s="2" t="s">
        <v>11</v>
      </c>
      <c r="B1" s="2" t="s">
        <v>12</v>
      </c>
      <c r="C1" s="2" t="s">
        <v>20</v>
      </c>
      <c r="D1" s="2" t="s">
        <v>30</v>
      </c>
      <c r="E1" s="2" t="s">
        <v>26</v>
      </c>
    </row>
    <row r="2" spans="1:5" x14ac:dyDescent="0.25">
      <c r="A2" s="97" t="s">
        <v>218</v>
      </c>
      <c r="B2" s="97" t="s">
        <v>21</v>
      </c>
      <c r="C2" s="13" t="s">
        <v>27</v>
      </c>
      <c r="D2" s="24" t="s">
        <v>119</v>
      </c>
      <c r="E2" s="31" t="s">
        <v>118</v>
      </c>
    </row>
    <row r="3" spans="1:5" ht="48.6" customHeight="1" x14ac:dyDescent="0.25">
      <c r="A3" s="98"/>
      <c r="B3" s="98"/>
      <c r="C3" s="14" t="s">
        <v>51</v>
      </c>
      <c r="D3" s="25" t="s">
        <v>148</v>
      </c>
      <c r="E3" s="21" t="s">
        <v>126</v>
      </c>
    </row>
    <row r="4" spans="1:5" ht="63.6" customHeight="1" x14ac:dyDescent="0.25">
      <c r="A4" s="98"/>
      <c r="B4" s="99"/>
      <c r="C4" s="14" t="s">
        <v>55</v>
      </c>
      <c r="D4" s="25" t="s">
        <v>50</v>
      </c>
      <c r="E4" s="21" t="s">
        <v>113</v>
      </c>
    </row>
    <row r="5" spans="1:5" ht="94.9" customHeight="1" x14ac:dyDescent="0.25">
      <c r="A5" s="98"/>
      <c r="B5" s="15" t="s">
        <v>22</v>
      </c>
      <c r="C5" s="14" t="s">
        <v>52</v>
      </c>
      <c r="D5" s="25" t="s">
        <v>425</v>
      </c>
      <c r="E5" s="19" t="s">
        <v>209</v>
      </c>
    </row>
    <row r="6" spans="1:5" ht="91.15" customHeight="1" thickBot="1" x14ac:dyDescent="0.3">
      <c r="A6" s="98"/>
      <c r="B6" s="34" t="s">
        <v>23</v>
      </c>
      <c r="C6" s="33" t="s">
        <v>24</v>
      </c>
      <c r="D6" s="35" t="s">
        <v>426</v>
      </c>
      <c r="E6" s="36" t="s">
        <v>133</v>
      </c>
    </row>
    <row r="7" spans="1:5" ht="69" customHeight="1" x14ac:dyDescent="0.25">
      <c r="A7" s="103" t="s">
        <v>13</v>
      </c>
      <c r="B7" s="46" t="s">
        <v>14</v>
      </c>
      <c r="C7" s="45" t="s">
        <v>53</v>
      </c>
      <c r="D7" s="47" t="s">
        <v>54</v>
      </c>
      <c r="E7" s="48" t="s">
        <v>105</v>
      </c>
    </row>
    <row r="8" spans="1:5" ht="118.9" customHeight="1" thickBot="1" x14ac:dyDescent="0.3">
      <c r="A8" s="104"/>
      <c r="B8" s="8" t="s">
        <v>25</v>
      </c>
      <c r="C8" s="7" t="s">
        <v>56</v>
      </c>
      <c r="D8" s="26" t="s">
        <v>57</v>
      </c>
      <c r="E8" s="20" t="s">
        <v>262</v>
      </c>
    </row>
    <row r="9" spans="1:5" ht="100.9" customHeight="1" thickBot="1" x14ac:dyDescent="0.3">
      <c r="A9" s="105"/>
      <c r="B9" s="74" t="s">
        <v>419</v>
      </c>
      <c r="C9" s="73" t="s">
        <v>420</v>
      </c>
      <c r="D9" s="75" t="s">
        <v>427</v>
      </c>
      <c r="E9" s="76" t="s">
        <v>421</v>
      </c>
    </row>
    <row r="10" spans="1:5" ht="118.9" customHeight="1" x14ac:dyDescent="0.25">
      <c r="A10" s="95" t="s">
        <v>15</v>
      </c>
      <c r="B10" s="10" t="s">
        <v>16</v>
      </c>
      <c r="C10" s="9" t="s">
        <v>134</v>
      </c>
      <c r="D10" s="27" t="s">
        <v>60</v>
      </c>
      <c r="E10" s="32" t="s">
        <v>422</v>
      </c>
    </row>
    <row r="11" spans="1:5" ht="124.15" customHeight="1" thickBot="1" x14ac:dyDescent="0.3">
      <c r="A11" s="96"/>
      <c r="B11" s="12" t="s">
        <v>17</v>
      </c>
      <c r="C11" s="11" t="s">
        <v>58</v>
      </c>
      <c r="D11" s="28" t="s">
        <v>60</v>
      </c>
      <c r="E11" s="77" t="s">
        <v>423</v>
      </c>
    </row>
    <row r="12" spans="1:5" ht="48.6" customHeight="1" thickBot="1" x14ac:dyDescent="0.3">
      <c r="A12" s="30" t="s">
        <v>18</v>
      </c>
      <c r="B12" s="42" t="s">
        <v>59</v>
      </c>
      <c r="C12" s="43" t="s">
        <v>135</v>
      </c>
      <c r="D12" s="43" t="s">
        <v>61</v>
      </c>
      <c r="E12" s="44" t="s">
        <v>143</v>
      </c>
    </row>
    <row r="13" spans="1:5" ht="105" x14ac:dyDescent="0.25">
      <c r="A13" s="100" t="s">
        <v>19</v>
      </c>
      <c r="B13" s="49" t="s">
        <v>216</v>
      </c>
      <c r="C13" s="50" t="s">
        <v>163</v>
      </c>
      <c r="D13" s="51" t="s">
        <v>428</v>
      </c>
      <c r="E13" s="59" t="s">
        <v>238</v>
      </c>
    </row>
    <row r="14" spans="1:5" ht="90" x14ac:dyDescent="0.25">
      <c r="A14" s="101"/>
      <c r="B14" s="56" t="s">
        <v>246</v>
      </c>
      <c r="C14" s="57" t="s">
        <v>249</v>
      </c>
      <c r="D14" s="58" t="s">
        <v>429</v>
      </c>
      <c r="E14" s="60" t="s">
        <v>424</v>
      </c>
    </row>
    <row r="15" spans="1:5" ht="45" x14ac:dyDescent="0.25">
      <c r="A15" s="101"/>
      <c r="B15" s="5" t="s">
        <v>243</v>
      </c>
      <c r="C15" s="5" t="s">
        <v>62</v>
      </c>
      <c r="D15" s="3" t="s">
        <v>63</v>
      </c>
      <c r="E15" s="22" t="s">
        <v>145</v>
      </c>
    </row>
    <row r="16" spans="1:5" ht="81" customHeight="1" x14ac:dyDescent="0.25">
      <c r="A16" s="101"/>
      <c r="B16" s="5" t="s">
        <v>244</v>
      </c>
      <c r="C16" s="3" t="s">
        <v>28</v>
      </c>
      <c r="D16" s="54" t="s">
        <v>239</v>
      </c>
      <c r="E16" s="22" t="s">
        <v>217</v>
      </c>
    </row>
    <row r="17" spans="1:5" ht="105.75" thickBot="1" x14ac:dyDescent="0.3">
      <c r="A17" s="102"/>
      <c r="B17" s="6" t="s">
        <v>245</v>
      </c>
      <c r="C17" s="4" t="s">
        <v>29</v>
      </c>
      <c r="D17" s="29" t="s">
        <v>237</v>
      </c>
      <c r="E17" s="23" t="s">
        <v>247</v>
      </c>
    </row>
    <row r="18" spans="1:5" ht="15.75" thickBot="1" x14ac:dyDescent="0.3">
      <c r="A18" s="86" t="s">
        <v>514</v>
      </c>
      <c r="B18" s="81" t="s">
        <v>515</v>
      </c>
      <c r="C18" s="89"/>
      <c r="D18" s="90"/>
      <c r="E18" s="84" t="s">
        <v>529</v>
      </c>
    </row>
    <row r="19" spans="1:5" ht="30.75" thickBot="1" x14ac:dyDescent="0.3">
      <c r="A19" s="87"/>
      <c r="B19" s="82" t="s">
        <v>516</v>
      </c>
      <c r="C19" s="91"/>
      <c r="D19" s="92"/>
      <c r="E19" s="83" t="s">
        <v>530</v>
      </c>
    </row>
    <row r="20" spans="1:5" ht="15.75" thickBot="1" x14ac:dyDescent="0.3">
      <c r="A20" s="87"/>
      <c r="B20" s="81" t="s">
        <v>518</v>
      </c>
      <c r="C20" s="91"/>
      <c r="D20" s="92"/>
      <c r="E20" s="83" t="s">
        <v>531</v>
      </c>
    </row>
    <row r="21" spans="1:5" ht="15.75" thickBot="1" x14ac:dyDescent="0.3">
      <c r="A21" s="87"/>
      <c r="B21" s="81" t="s">
        <v>519</v>
      </c>
      <c r="C21" s="91"/>
      <c r="D21" s="92"/>
      <c r="E21" s="83" t="s">
        <v>532</v>
      </c>
    </row>
    <row r="22" spans="1:5" ht="15.75" thickBot="1" x14ac:dyDescent="0.3">
      <c r="A22" s="87"/>
      <c r="B22" s="81" t="s">
        <v>521</v>
      </c>
      <c r="C22" s="91"/>
      <c r="D22" s="92"/>
      <c r="E22" s="83" t="s">
        <v>533</v>
      </c>
    </row>
    <row r="23" spans="1:5" ht="15.75" thickBot="1" x14ac:dyDescent="0.3">
      <c r="A23" s="87"/>
      <c r="B23" s="81" t="s">
        <v>520</v>
      </c>
      <c r="C23" s="91"/>
      <c r="D23" s="92"/>
      <c r="E23" s="83" t="s">
        <v>534</v>
      </c>
    </row>
    <row r="24" spans="1:5" ht="15.75" thickBot="1" x14ac:dyDescent="0.3">
      <c r="A24" s="87"/>
      <c r="B24" s="81" t="s">
        <v>571</v>
      </c>
      <c r="C24" s="91"/>
      <c r="D24" s="92"/>
      <c r="E24" s="83" t="s">
        <v>572</v>
      </c>
    </row>
    <row r="25" spans="1:5" ht="30.75" thickBot="1" x14ac:dyDescent="0.3">
      <c r="A25" s="87"/>
      <c r="B25" s="82" t="s">
        <v>573</v>
      </c>
      <c r="C25" s="91"/>
      <c r="D25" s="92"/>
      <c r="E25" s="83" t="s">
        <v>574</v>
      </c>
    </row>
    <row r="26" spans="1:5" ht="15.75" thickBot="1" x14ac:dyDescent="0.3">
      <c r="A26" s="87"/>
      <c r="B26" s="81" t="s">
        <v>575</v>
      </c>
      <c r="C26" s="91"/>
      <c r="D26" s="92"/>
      <c r="E26" s="83" t="s">
        <v>576</v>
      </c>
    </row>
    <row r="27" spans="1:5" ht="15.75" thickBot="1" x14ac:dyDescent="0.3">
      <c r="A27" s="87"/>
      <c r="B27" s="81" t="s">
        <v>577</v>
      </c>
      <c r="C27" s="91"/>
      <c r="D27" s="92"/>
      <c r="E27" s="83" t="s">
        <v>578</v>
      </c>
    </row>
    <row r="28" spans="1:5" ht="30.75" thickBot="1" x14ac:dyDescent="0.3">
      <c r="A28" s="88"/>
      <c r="B28" s="82" t="s">
        <v>579</v>
      </c>
      <c r="C28" s="93"/>
      <c r="D28" s="94"/>
      <c r="E28" s="85" t="s">
        <v>580</v>
      </c>
    </row>
  </sheetData>
  <mergeCells count="7">
    <mergeCell ref="A18:A28"/>
    <mergeCell ref="C18:D28"/>
    <mergeCell ref="A10:A11"/>
    <mergeCell ref="B2:B4"/>
    <mergeCell ref="A2:A6"/>
    <mergeCell ref="A13:A17"/>
    <mergeCell ref="A7:A9"/>
  </mergeCells>
  <pageMargins left="0.7" right="0.7" top="0.75" bottom="0.75" header="0.3" footer="0.3"/>
  <pageSetup paperSize="9" scale="42"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4591C-B5DD-4BBF-8046-6BCA5F0AABF9}">
  <sheetPr>
    <tabColor rgb="FF6DB8DD"/>
    <pageSetUpPr fitToPage="1"/>
  </sheetPr>
  <dimension ref="A1:N44"/>
  <sheetViews>
    <sheetView zoomScaleNormal="100" workbookViewId="0">
      <selection activeCell="O2" sqref="O2"/>
    </sheetView>
  </sheetViews>
  <sheetFormatPr baseColWidth="10" defaultRowHeight="15" x14ac:dyDescent="0.25"/>
  <cols>
    <col min="1" max="1" width="13.7109375" customWidth="1"/>
    <col min="2" max="2" width="5" bestFit="1" customWidth="1"/>
    <col min="3" max="5" width="9.28515625" bestFit="1" customWidth="1"/>
    <col min="6" max="12" width="8.7109375" customWidth="1"/>
    <col min="13" max="13" width="5.85546875" bestFit="1" customWidth="1"/>
    <col min="14" max="14" width="12.7109375" bestFit="1" customWidth="1"/>
  </cols>
  <sheetData>
    <row r="1" spans="1:12" ht="45" customHeight="1" x14ac:dyDescent="0.25">
      <c r="A1" s="164" t="s">
        <v>193</v>
      </c>
      <c r="B1" s="165"/>
      <c r="C1" s="165"/>
      <c r="D1" s="165"/>
      <c r="E1" s="165"/>
      <c r="F1" s="165"/>
      <c r="G1" s="165"/>
      <c r="H1" s="165"/>
      <c r="I1" s="165"/>
      <c r="J1" s="165"/>
      <c r="K1" s="165"/>
      <c r="L1" s="165"/>
    </row>
    <row r="2" spans="1:12" ht="49.15" customHeight="1" x14ac:dyDescent="0.25">
      <c r="A2" s="164" t="s">
        <v>190</v>
      </c>
      <c r="B2" s="165"/>
      <c r="C2" s="165"/>
      <c r="D2" s="165"/>
      <c r="E2" s="165"/>
      <c r="F2" s="165"/>
      <c r="G2" s="165"/>
      <c r="H2" s="165"/>
      <c r="I2" s="165"/>
      <c r="J2" s="165"/>
      <c r="K2" s="165"/>
      <c r="L2" s="165"/>
    </row>
    <row r="3" spans="1:12" ht="53.45" customHeight="1" x14ac:dyDescent="0.25">
      <c r="A3" s="164" t="s">
        <v>312</v>
      </c>
      <c r="B3" s="165"/>
      <c r="C3" s="165"/>
      <c r="D3" s="165"/>
      <c r="E3" s="165"/>
      <c r="F3" s="165"/>
      <c r="G3" s="165"/>
      <c r="H3" s="165"/>
      <c r="I3" s="165"/>
      <c r="J3" s="165"/>
      <c r="K3" s="165"/>
      <c r="L3" s="165"/>
    </row>
    <row r="4" spans="1:12" ht="15.6" customHeight="1" x14ac:dyDescent="0.25">
      <c r="A4" s="115" t="s">
        <v>155</v>
      </c>
      <c r="B4" s="116"/>
      <c r="C4" s="116"/>
      <c r="D4" s="116"/>
      <c r="E4" s="116"/>
      <c r="F4" s="116"/>
      <c r="G4" s="116"/>
      <c r="H4" s="116"/>
      <c r="I4" s="116"/>
      <c r="J4" s="116"/>
      <c r="K4" s="116"/>
      <c r="L4" s="116"/>
    </row>
    <row r="5" spans="1:12" ht="15.6" customHeight="1" x14ac:dyDescent="0.25">
      <c r="A5" s="137" t="s">
        <v>88</v>
      </c>
      <c r="B5" s="138"/>
      <c r="C5" s="138"/>
      <c r="D5" s="138"/>
      <c r="E5" s="138"/>
      <c r="F5" s="138"/>
      <c r="G5" s="138" t="s">
        <v>150</v>
      </c>
      <c r="H5" s="138"/>
      <c r="I5" s="138"/>
      <c r="J5" s="138"/>
      <c r="K5" s="138"/>
      <c r="L5" s="138"/>
    </row>
    <row r="6" spans="1:12" ht="33" customHeight="1" x14ac:dyDescent="0.25">
      <c r="A6" s="137" t="s">
        <v>79</v>
      </c>
      <c r="B6" s="138"/>
      <c r="C6" s="138"/>
      <c r="D6" s="138"/>
      <c r="E6" s="138"/>
      <c r="F6" s="138"/>
      <c r="G6" s="132"/>
      <c r="H6" s="132"/>
      <c r="I6" s="132"/>
      <c r="J6" s="132"/>
      <c r="K6" s="132"/>
      <c r="L6" s="132"/>
    </row>
    <row r="7" spans="1:12" ht="30" customHeight="1" x14ac:dyDescent="0.25">
      <c r="A7" s="137" t="s">
        <v>89</v>
      </c>
      <c r="B7" s="138"/>
      <c r="C7" s="138"/>
      <c r="D7" s="138"/>
      <c r="E7" s="138"/>
      <c r="F7" s="138"/>
      <c r="G7" s="132"/>
      <c r="H7" s="132"/>
      <c r="I7" s="132"/>
      <c r="J7" s="132"/>
      <c r="K7" s="132"/>
      <c r="L7" s="132"/>
    </row>
    <row r="8" spans="1:12" ht="30" customHeight="1" x14ac:dyDescent="0.25">
      <c r="A8" s="137" t="s">
        <v>90</v>
      </c>
      <c r="B8" s="138"/>
      <c r="C8" s="138"/>
      <c r="D8" s="138"/>
      <c r="E8" s="138"/>
      <c r="F8" s="138"/>
      <c r="G8" s="132"/>
      <c r="H8" s="132"/>
      <c r="I8" s="132"/>
      <c r="J8" s="132"/>
      <c r="K8" s="132"/>
      <c r="L8" s="132"/>
    </row>
    <row r="9" spans="1:12" ht="31.9" customHeight="1" x14ac:dyDescent="0.25">
      <c r="A9" s="137" t="s">
        <v>91</v>
      </c>
      <c r="B9" s="138"/>
      <c r="C9" s="138"/>
      <c r="D9" s="138"/>
      <c r="E9" s="138"/>
      <c r="F9" s="138"/>
      <c r="G9" s="132"/>
      <c r="H9" s="132"/>
      <c r="I9" s="132"/>
      <c r="J9" s="132"/>
      <c r="K9" s="132"/>
      <c r="L9" s="132"/>
    </row>
    <row r="10" spans="1:12" ht="15.6" customHeight="1" x14ac:dyDescent="0.25">
      <c r="A10" s="115" t="s">
        <v>0</v>
      </c>
      <c r="B10" s="116"/>
      <c r="C10" s="116"/>
      <c r="D10" s="116"/>
      <c r="E10" s="116"/>
      <c r="F10" s="116"/>
      <c r="G10" s="116"/>
      <c r="H10" s="116"/>
      <c r="I10" s="116"/>
      <c r="J10" s="116"/>
      <c r="K10" s="116"/>
      <c r="L10" s="116"/>
    </row>
    <row r="11" spans="1:12" x14ac:dyDescent="0.25">
      <c r="A11" s="117" t="s">
        <v>92</v>
      </c>
      <c r="B11" s="118"/>
      <c r="C11" s="118"/>
      <c r="D11" s="118"/>
      <c r="E11" s="118"/>
      <c r="F11" s="118"/>
      <c r="G11" s="118"/>
      <c r="H11" s="118"/>
      <c r="I11" s="118"/>
      <c r="J11" s="118"/>
      <c r="K11" s="118"/>
      <c r="L11" s="118"/>
    </row>
    <row r="12" spans="1:12" ht="15.6" customHeight="1" x14ac:dyDescent="0.25">
      <c r="A12" s="115" t="s">
        <v>33</v>
      </c>
      <c r="B12" s="116"/>
      <c r="C12" s="116"/>
      <c r="D12" s="116"/>
      <c r="E12" s="116"/>
      <c r="F12" s="116"/>
      <c r="G12" s="116"/>
      <c r="H12" s="116"/>
      <c r="I12" s="116"/>
      <c r="J12" s="116"/>
      <c r="K12" s="116"/>
      <c r="L12" s="116"/>
    </row>
    <row r="13" spans="1:12" ht="244.15" customHeight="1" x14ac:dyDescent="0.25">
      <c r="A13" s="150" t="s">
        <v>435</v>
      </c>
      <c r="B13" s="151"/>
      <c r="C13" s="151"/>
      <c r="D13" s="151"/>
      <c r="E13" s="151"/>
      <c r="F13" s="151"/>
      <c r="G13" s="151"/>
      <c r="H13" s="151"/>
      <c r="I13" s="151"/>
      <c r="J13" s="151"/>
      <c r="K13" s="151"/>
      <c r="L13" s="151"/>
    </row>
    <row r="14" spans="1:12" ht="18.600000000000001" customHeight="1" x14ac:dyDescent="0.25">
      <c r="A14" s="115" t="s">
        <v>75</v>
      </c>
      <c r="B14" s="116"/>
      <c r="C14" s="116"/>
      <c r="D14" s="116"/>
      <c r="E14" s="116"/>
      <c r="F14" s="116"/>
      <c r="G14" s="116"/>
      <c r="H14" s="116"/>
      <c r="I14" s="116"/>
      <c r="J14" s="116"/>
      <c r="K14" s="116"/>
      <c r="L14" s="116"/>
    </row>
    <row r="15" spans="1:12" x14ac:dyDescent="0.25">
      <c r="A15" s="148" t="s">
        <v>93</v>
      </c>
      <c r="B15" s="149"/>
      <c r="C15" s="149"/>
      <c r="D15" s="149"/>
      <c r="E15" s="149"/>
      <c r="F15" s="149"/>
      <c r="G15" s="149"/>
      <c r="H15" s="149"/>
      <c r="I15" s="149"/>
      <c r="J15" s="149"/>
      <c r="K15" s="149"/>
      <c r="L15" s="149"/>
    </row>
    <row r="16" spans="1:12" ht="15.6" customHeight="1" x14ac:dyDescent="0.25">
      <c r="A16" s="115" t="s">
        <v>1</v>
      </c>
      <c r="B16" s="116"/>
      <c r="C16" s="116"/>
      <c r="D16" s="116"/>
      <c r="E16" s="116"/>
      <c r="F16" s="116"/>
      <c r="G16" s="125" t="s">
        <v>2</v>
      </c>
      <c r="H16" s="125"/>
      <c r="I16" s="125"/>
      <c r="J16" s="125"/>
      <c r="K16" s="125"/>
      <c r="L16" s="125"/>
    </row>
    <row r="17" spans="1:12" ht="42" customHeight="1" x14ac:dyDescent="0.25">
      <c r="A17" s="139" t="s">
        <v>3</v>
      </c>
      <c r="B17" s="140"/>
      <c r="C17" s="140"/>
      <c r="D17" s="140"/>
      <c r="E17" s="140"/>
      <c r="F17" s="140"/>
      <c r="G17" s="171" t="s">
        <v>208</v>
      </c>
      <c r="H17" s="172"/>
      <c r="I17" s="172"/>
      <c r="J17" s="172"/>
      <c r="K17" s="172"/>
      <c r="L17" s="172"/>
    </row>
    <row r="18" spans="1:12" ht="19.149999999999999" customHeight="1" x14ac:dyDescent="0.25">
      <c r="A18" s="115" t="s">
        <v>34</v>
      </c>
      <c r="B18" s="116"/>
      <c r="C18" s="116"/>
      <c r="D18" s="116"/>
      <c r="E18" s="116"/>
      <c r="F18" s="116"/>
      <c r="G18" s="116"/>
      <c r="H18" s="116"/>
      <c r="I18" s="116"/>
      <c r="J18" s="116"/>
      <c r="K18" s="116"/>
      <c r="L18" s="116"/>
    </row>
    <row r="19" spans="1:12" ht="19.149999999999999" customHeight="1" x14ac:dyDescent="0.25">
      <c r="A19" s="129" t="s">
        <v>95</v>
      </c>
      <c r="B19" s="129"/>
      <c r="C19" s="129"/>
      <c r="D19" s="129"/>
      <c r="E19" s="129"/>
      <c r="F19" s="129"/>
      <c r="G19" s="129"/>
      <c r="H19" s="129"/>
      <c r="I19" s="129"/>
      <c r="J19" s="129"/>
      <c r="K19" s="129"/>
      <c r="L19" s="129"/>
    </row>
    <row r="20" spans="1:12" ht="19.149999999999999"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19.149999999999999" customHeight="1" x14ac:dyDescent="0.25">
      <c r="A21" s="16"/>
      <c r="B21" s="16"/>
      <c r="C21" s="16"/>
      <c r="D21" s="65"/>
      <c r="E21" s="66"/>
      <c r="F21" s="66"/>
      <c r="G21" s="66"/>
      <c r="H21" s="67"/>
      <c r="I21" s="65"/>
      <c r="J21" s="66"/>
      <c r="K21" s="66"/>
      <c r="L21" s="67"/>
    </row>
    <row r="22" spans="1:12" x14ac:dyDescent="0.25">
      <c r="A22" s="129" t="s">
        <v>96</v>
      </c>
      <c r="B22" s="129"/>
      <c r="C22" s="129"/>
      <c r="D22" s="129"/>
      <c r="E22" s="129"/>
      <c r="F22" s="129"/>
      <c r="G22" s="129"/>
      <c r="H22" s="129"/>
      <c r="I22" s="129"/>
      <c r="J22" s="129"/>
      <c r="K22" s="129"/>
      <c r="L22" s="129"/>
    </row>
    <row r="23" spans="1:12" x14ac:dyDescent="0.25">
      <c r="A23" s="16" t="s">
        <v>35</v>
      </c>
      <c r="B23" s="16" t="s">
        <v>36</v>
      </c>
      <c r="C23" s="16" t="s">
        <v>37</v>
      </c>
      <c r="D23" s="16" t="s">
        <v>38</v>
      </c>
      <c r="E23" s="16" t="s">
        <v>39</v>
      </c>
      <c r="F23" s="16" t="s">
        <v>40</v>
      </c>
      <c r="G23" s="16" t="s">
        <v>41</v>
      </c>
      <c r="H23" s="16" t="s">
        <v>42</v>
      </c>
      <c r="I23" s="16" t="s">
        <v>43</v>
      </c>
      <c r="J23" s="16" t="s">
        <v>44</v>
      </c>
      <c r="K23" s="16" t="s">
        <v>45</v>
      </c>
      <c r="L23" s="16" t="s">
        <v>46</v>
      </c>
    </row>
    <row r="24" spans="1:12" ht="29.45" customHeight="1" x14ac:dyDescent="0.25">
      <c r="A24" s="16"/>
      <c r="B24" s="16"/>
      <c r="C24" s="16"/>
      <c r="D24" s="65"/>
      <c r="E24" s="66"/>
      <c r="F24" s="66"/>
      <c r="G24" s="66"/>
      <c r="H24" s="160" t="s">
        <v>314</v>
      </c>
      <c r="I24" s="160"/>
      <c r="J24" s="160"/>
      <c r="K24" s="160"/>
      <c r="L24" s="161"/>
    </row>
    <row r="25" spans="1:12" ht="14.45" customHeight="1" x14ac:dyDescent="0.25">
      <c r="A25" s="129" t="s">
        <v>315</v>
      </c>
      <c r="B25" s="129"/>
      <c r="C25" s="129"/>
      <c r="D25" s="129"/>
      <c r="E25" s="129"/>
      <c r="F25" s="129"/>
      <c r="G25" s="129"/>
      <c r="H25" s="129"/>
      <c r="I25" s="129"/>
      <c r="J25" s="129"/>
      <c r="K25" s="129"/>
      <c r="L25" s="129"/>
    </row>
    <row r="26" spans="1:12" ht="14.45" customHeight="1" x14ac:dyDescent="0.25">
      <c r="A26" s="16" t="s">
        <v>35</v>
      </c>
      <c r="B26" s="16" t="s">
        <v>36</v>
      </c>
      <c r="C26" s="16" t="s">
        <v>37</v>
      </c>
      <c r="D26" s="16" t="s">
        <v>38</v>
      </c>
      <c r="E26" s="16" t="s">
        <v>39</v>
      </c>
      <c r="F26" s="16" t="s">
        <v>40</v>
      </c>
      <c r="G26" s="16" t="s">
        <v>41</v>
      </c>
      <c r="H26" s="16" t="s">
        <v>42</v>
      </c>
      <c r="I26" s="16" t="s">
        <v>43</v>
      </c>
      <c r="J26" s="16" t="s">
        <v>44</v>
      </c>
      <c r="K26" s="16" t="s">
        <v>45</v>
      </c>
      <c r="L26" s="16" t="s">
        <v>46</v>
      </c>
    </row>
    <row r="27" spans="1:12" ht="29.45" customHeight="1" x14ac:dyDescent="0.25">
      <c r="A27" s="108" t="s">
        <v>316</v>
      </c>
      <c r="B27" s="109"/>
      <c r="C27" s="109"/>
      <c r="D27" s="109"/>
      <c r="E27" s="109"/>
      <c r="F27" s="109"/>
      <c r="G27" s="109"/>
      <c r="H27" s="109"/>
      <c r="I27" s="109"/>
      <c r="J27" s="109"/>
      <c r="K27" s="109"/>
      <c r="L27" s="110"/>
    </row>
    <row r="28" spans="1:12" ht="15.6" customHeight="1" x14ac:dyDescent="0.25">
      <c r="A28" s="115" t="s">
        <v>4</v>
      </c>
      <c r="B28" s="116"/>
      <c r="C28" s="116"/>
      <c r="D28" s="116"/>
      <c r="E28" s="116"/>
      <c r="F28" s="116"/>
      <c r="G28" s="116"/>
      <c r="H28" s="116"/>
      <c r="I28" s="116"/>
      <c r="J28" s="116"/>
      <c r="K28" s="116"/>
      <c r="L28" s="116"/>
    </row>
    <row r="29" spans="1:12" ht="14.45" customHeight="1" x14ac:dyDescent="0.25">
      <c r="A29" s="137" t="s">
        <v>317</v>
      </c>
      <c r="B29" s="138"/>
      <c r="C29" s="138"/>
      <c r="D29" s="138"/>
      <c r="E29" s="138"/>
      <c r="F29" s="138"/>
      <c r="G29" s="138"/>
      <c r="H29" s="138"/>
      <c r="I29" s="138"/>
      <c r="J29" s="138"/>
      <c r="K29" s="138"/>
      <c r="L29" s="138"/>
    </row>
    <row r="30" spans="1:12" ht="15.6" customHeight="1" x14ac:dyDescent="0.25">
      <c r="A30" s="115" t="s">
        <v>5</v>
      </c>
      <c r="B30" s="116"/>
      <c r="C30" s="116"/>
      <c r="D30" s="116"/>
      <c r="E30" s="116"/>
      <c r="F30" s="116"/>
      <c r="G30" s="116"/>
      <c r="H30" s="116"/>
      <c r="I30" s="116"/>
      <c r="J30" s="116"/>
      <c r="K30" s="116"/>
      <c r="L30" s="116"/>
    </row>
    <row r="31" spans="1:12" ht="45.6" customHeight="1" x14ac:dyDescent="0.25">
      <c r="A31" s="117" t="s">
        <v>313</v>
      </c>
      <c r="B31" s="118"/>
      <c r="C31" s="118"/>
      <c r="D31" s="118"/>
      <c r="E31" s="118"/>
      <c r="F31" s="118"/>
      <c r="G31" s="118"/>
      <c r="H31" s="118"/>
      <c r="I31" s="118"/>
      <c r="J31" s="118"/>
      <c r="K31" s="118"/>
      <c r="L31" s="118"/>
    </row>
    <row r="32" spans="1:12" ht="17.45" customHeight="1" x14ac:dyDescent="0.25">
      <c r="A32" s="111" t="s">
        <v>48</v>
      </c>
      <c r="B32" s="112"/>
      <c r="C32" s="112"/>
      <c r="D32" s="112"/>
      <c r="E32" s="112"/>
      <c r="F32" s="112"/>
      <c r="G32" s="112"/>
      <c r="H32" s="112"/>
      <c r="I32" s="112"/>
      <c r="J32" s="112"/>
      <c r="K32" s="112"/>
      <c r="L32" s="112"/>
    </row>
    <row r="33" spans="1:14" x14ac:dyDescent="0.25">
      <c r="A33" s="64" t="s">
        <v>281</v>
      </c>
      <c r="B33" s="106" t="s">
        <v>319</v>
      </c>
      <c r="C33" s="106"/>
      <c r="D33" s="106"/>
      <c r="E33" s="106"/>
      <c r="F33" s="106"/>
      <c r="G33" s="106"/>
      <c r="H33" s="106"/>
      <c r="I33" s="106"/>
      <c r="J33" s="106"/>
      <c r="K33" s="106"/>
      <c r="L33" s="106"/>
    </row>
    <row r="34" spans="1:14" ht="15.6" customHeight="1" x14ac:dyDescent="0.25">
      <c r="A34" s="115" t="s">
        <v>7</v>
      </c>
      <c r="B34" s="116"/>
      <c r="C34" s="116"/>
      <c r="D34" s="116"/>
      <c r="E34" s="116"/>
      <c r="F34" s="116"/>
      <c r="G34" s="116"/>
      <c r="H34" s="116"/>
      <c r="I34" s="116"/>
      <c r="J34" s="116"/>
      <c r="K34" s="116"/>
      <c r="L34" s="116"/>
    </row>
    <row r="35" spans="1:14" ht="15.6" customHeight="1" x14ac:dyDescent="0.25">
      <c r="A35" s="121" t="s">
        <v>260</v>
      </c>
      <c r="B35" s="121"/>
      <c r="C35" s="121"/>
      <c r="D35" s="121"/>
      <c r="E35" s="121"/>
      <c r="F35" s="121"/>
      <c r="G35" s="173" t="s">
        <v>261</v>
      </c>
      <c r="H35" s="173"/>
      <c r="I35" s="173"/>
      <c r="J35" s="173"/>
      <c r="K35" s="173"/>
      <c r="L35" s="173"/>
    </row>
    <row r="36" spans="1:14" ht="31.15" customHeight="1" x14ac:dyDescent="0.25">
      <c r="A36" s="121" t="s">
        <v>318</v>
      </c>
      <c r="B36" s="121"/>
      <c r="C36" s="121"/>
      <c r="D36" s="121"/>
      <c r="E36" s="121"/>
      <c r="F36" s="121"/>
      <c r="G36" s="155">
        <f>42*280</f>
        <v>11760</v>
      </c>
      <c r="H36" s="155"/>
      <c r="I36" s="155"/>
      <c r="J36" s="155"/>
      <c r="K36" s="155"/>
      <c r="L36" s="155"/>
    </row>
    <row r="37" spans="1:14" x14ac:dyDescent="0.25">
      <c r="A37" s="119" t="s">
        <v>9</v>
      </c>
      <c r="B37" s="119"/>
      <c r="C37" s="119"/>
      <c r="D37" s="119"/>
      <c r="E37" s="119"/>
      <c r="F37" s="119"/>
      <c r="G37" s="167">
        <f>SUM(G35:L36)</f>
        <v>11760</v>
      </c>
      <c r="H37" s="167"/>
      <c r="I37" s="167"/>
      <c r="J37" s="167"/>
      <c r="K37" s="167"/>
      <c r="L37" s="167"/>
    </row>
    <row r="38" spans="1:14" ht="15.6" customHeight="1" x14ac:dyDescent="0.25">
      <c r="A38" s="115" t="s">
        <v>10</v>
      </c>
      <c r="B38" s="116"/>
      <c r="C38" s="116"/>
      <c r="D38" s="116"/>
      <c r="E38" s="116"/>
      <c r="F38" s="116"/>
      <c r="G38" s="116"/>
      <c r="H38" s="116"/>
      <c r="I38" s="116"/>
      <c r="J38" s="116"/>
      <c r="K38" s="116"/>
      <c r="L38" s="116"/>
    </row>
    <row r="39" spans="1:14" x14ac:dyDescent="0.25">
      <c r="A39" s="17" t="s">
        <v>212</v>
      </c>
      <c r="B39" s="17" t="s">
        <v>210</v>
      </c>
      <c r="C39" s="17">
        <v>2024</v>
      </c>
      <c r="D39" s="17">
        <v>2025</v>
      </c>
      <c r="E39" s="17">
        <v>2026</v>
      </c>
      <c r="F39" s="17">
        <v>2027</v>
      </c>
      <c r="G39" s="17">
        <v>2028</v>
      </c>
      <c r="H39" s="17">
        <v>2029</v>
      </c>
      <c r="I39" s="17">
        <v>2030</v>
      </c>
      <c r="J39" s="17">
        <v>2031</v>
      </c>
      <c r="K39" s="17">
        <v>2032</v>
      </c>
      <c r="L39" s="17">
        <v>2033</v>
      </c>
      <c r="M39" s="17">
        <v>2034</v>
      </c>
      <c r="N39" s="41" t="s">
        <v>215</v>
      </c>
    </row>
    <row r="40" spans="1:14" ht="60" x14ac:dyDescent="0.25">
      <c r="A40" s="37" t="s">
        <v>213</v>
      </c>
      <c r="B40" s="39">
        <v>0.5</v>
      </c>
      <c r="C40" s="38">
        <f>C42*$B$40</f>
        <v>280</v>
      </c>
      <c r="D40" s="38">
        <f t="shared" ref="D40:M40" si="0">D42*$B$40</f>
        <v>1400</v>
      </c>
      <c r="E40" s="38">
        <f t="shared" si="0"/>
        <v>4200</v>
      </c>
      <c r="F40" s="38">
        <f t="shared" si="0"/>
        <v>0</v>
      </c>
      <c r="G40" s="38">
        <f t="shared" si="0"/>
        <v>0</v>
      </c>
      <c r="H40" s="38">
        <f t="shared" si="0"/>
        <v>0</v>
      </c>
      <c r="I40" s="38">
        <f t="shared" si="0"/>
        <v>0</v>
      </c>
      <c r="J40" s="38">
        <f t="shared" si="0"/>
        <v>0</v>
      </c>
      <c r="K40" s="38">
        <f t="shared" si="0"/>
        <v>0</v>
      </c>
      <c r="L40" s="38">
        <f t="shared" si="0"/>
        <v>0</v>
      </c>
      <c r="M40" s="38">
        <f t="shared" si="0"/>
        <v>0</v>
      </c>
      <c r="N40" s="40">
        <f>SUM(C40:M40)</f>
        <v>5880</v>
      </c>
    </row>
    <row r="41" spans="1:14" ht="30" x14ac:dyDescent="0.25">
      <c r="A41" s="37" t="s">
        <v>211</v>
      </c>
      <c r="B41" s="39">
        <f>1-B40</f>
        <v>0.5</v>
      </c>
      <c r="C41" s="38">
        <f>C42*$B$41</f>
        <v>280</v>
      </c>
      <c r="D41" s="38">
        <f t="shared" ref="D41:M41" si="1">D42*$B$41</f>
        <v>1400</v>
      </c>
      <c r="E41" s="38">
        <f t="shared" si="1"/>
        <v>4200</v>
      </c>
      <c r="F41" s="38">
        <f t="shared" si="1"/>
        <v>0</v>
      </c>
      <c r="G41" s="38">
        <f t="shared" si="1"/>
        <v>0</v>
      </c>
      <c r="H41" s="38">
        <f t="shared" si="1"/>
        <v>0</v>
      </c>
      <c r="I41" s="38">
        <f t="shared" si="1"/>
        <v>0</v>
      </c>
      <c r="J41" s="38">
        <f t="shared" si="1"/>
        <v>0</v>
      </c>
      <c r="K41" s="38">
        <f t="shared" si="1"/>
        <v>0</v>
      </c>
      <c r="L41" s="38">
        <f t="shared" si="1"/>
        <v>0</v>
      </c>
      <c r="M41" s="38">
        <f t="shared" si="1"/>
        <v>0</v>
      </c>
      <c r="N41" s="40">
        <f>SUM(C41:M41)</f>
        <v>5880</v>
      </c>
    </row>
    <row r="42" spans="1:14" x14ac:dyDescent="0.25">
      <c r="A42" s="130" t="s">
        <v>214</v>
      </c>
      <c r="B42" s="131"/>
      <c r="C42" s="40">
        <f>2*280</f>
        <v>560</v>
      </c>
      <c r="D42" s="40">
        <f>10*280</f>
        <v>2800</v>
      </c>
      <c r="E42" s="40">
        <f>30*280</f>
        <v>8400</v>
      </c>
      <c r="F42" s="40">
        <v>0</v>
      </c>
      <c r="G42" s="40">
        <v>0</v>
      </c>
      <c r="H42" s="40">
        <v>0</v>
      </c>
      <c r="I42" s="40">
        <v>0</v>
      </c>
      <c r="J42" s="40">
        <v>0</v>
      </c>
      <c r="K42" s="40">
        <v>0</v>
      </c>
      <c r="L42" s="40">
        <v>0</v>
      </c>
      <c r="M42" s="40">
        <v>0</v>
      </c>
      <c r="N42" s="40">
        <f>SUM(C42:M42)</f>
        <v>11760</v>
      </c>
    </row>
    <row r="43" spans="1:14" x14ac:dyDescent="0.25">
      <c r="A43" s="1"/>
      <c r="B43" s="1"/>
      <c r="C43" s="1"/>
      <c r="D43" s="1"/>
      <c r="E43" s="1"/>
      <c r="F43" s="1"/>
      <c r="G43" s="1"/>
      <c r="H43" s="1"/>
      <c r="I43" s="1"/>
      <c r="J43" s="1"/>
      <c r="K43" s="1"/>
      <c r="L43" s="1"/>
    </row>
    <row r="44" spans="1:14" x14ac:dyDescent="0.25">
      <c r="A44" s="1"/>
      <c r="B44" s="1"/>
      <c r="C44" s="1"/>
      <c r="D44" s="1"/>
      <c r="E44" s="1"/>
      <c r="F44" s="1"/>
      <c r="G44" s="1"/>
      <c r="H44" s="1"/>
      <c r="I44" s="1"/>
      <c r="J44" s="1"/>
      <c r="K44" s="1"/>
      <c r="L44" s="1"/>
    </row>
  </sheetData>
  <mergeCells count="42">
    <mergeCell ref="B33:L33"/>
    <mergeCell ref="A42:B42"/>
    <mergeCell ref="A35:F35"/>
    <mergeCell ref="G35:L35"/>
    <mergeCell ref="A1:L1"/>
    <mergeCell ref="A2:L2"/>
    <mergeCell ref="A3:L3"/>
    <mergeCell ref="A4:L4"/>
    <mergeCell ref="A5:F5"/>
    <mergeCell ref="A6:F6"/>
    <mergeCell ref="A7:F7"/>
    <mergeCell ref="A8:F8"/>
    <mergeCell ref="A9:F9"/>
    <mergeCell ref="G5:L5"/>
    <mergeCell ref="G6:L9"/>
    <mergeCell ref="A22:L22"/>
    <mergeCell ref="A10:L10"/>
    <mergeCell ref="A11:L11"/>
    <mergeCell ref="A12:L12"/>
    <mergeCell ref="A13:L13"/>
    <mergeCell ref="A14:L14"/>
    <mergeCell ref="A15:L15"/>
    <mergeCell ref="A16:F16"/>
    <mergeCell ref="G16:L16"/>
    <mergeCell ref="A17:F17"/>
    <mergeCell ref="G17:L17"/>
    <mergeCell ref="A32:L32"/>
    <mergeCell ref="A18:L18"/>
    <mergeCell ref="A37:F37"/>
    <mergeCell ref="G37:L37"/>
    <mergeCell ref="A38:L38"/>
    <mergeCell ref="A25:L25"/>
    <mergeCell ref="A34:L34"/>
    <mergeCell ref="A36:F36"/>
    <mergeCell ref="G36:L36"/>
    <mergeCell ref="A28:L28"/>
    <mergeCell ref="A29:L29"/>
    <mergeCell ref="A30:L30"/>
    <mergeCell ref="A31:L31"/>
    <mergeCell ref="A19:L19"/>
    <mergeCell ref="H24:L24"/>
    <mergeCell ref="A27:L27"/>
  </mergeCells>
  <printOptions horizontalCentered="1"/>
  <pageMargins left="0.70866141732283472" right="0.70866141732283472" top="0.74803149606299213" bottom="0.74803149606299213" header="0.31496062992125984" footer="0.31496062992125984"/>
  <pageSetup paperSize="9" scale="5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73D5F-CF79-4335-B915-DDF8C851569B}">
  <sheetPr>
    <tabColor rgb="FF6DB8DD"/>
    <pageSetUpPr fitToPage="1"/>
  </sheetPr>
  <dimension ref="A1:N37"/>
  <sheetViews>
    <sheetView zoomScaleNormal="100" workbookViewId="0">
      <selection activeCell="A14" sqref="A14:L14"/>
    </sheetView>
  </sheetViews>
  <sheetFormatPr baseColWidth="10" defaultRowHeight="15" x14ac:dyDescent="0.25"/>
  <cols>
    <col min="1" max="1" width="13.7109375" customWidth="1"/>
    <col min="2" max="2" width="5" bestFit="1" customWidth="1"/>
    <col min="3" max="4" width="9.28515625" bestFit="1" customWidth="1"/>
    <col min="5" max="12" width="8.7109375" customWidth="1"/>
    <col min="13" max="13" width="5.85546875" bestFit="1" customWidth="1"/>
    <col min="14" max="14" width="12.7109375" bestFit="1" customWidth="1"/>
  </cols>
  <sheetData>
    <row r="1" spans="1:12" ht="45" customHeight="1" x14ac:dyDescent="0.25">
      <c r="A1" s="164" t="s">
        <v>294</v>
      </c>
      <c r="B1" s="165"/>
      <c r="C1" s="165"/>
      <c r="D1" s="165"/>
      <c r="E1" s="165"/>
      <c r="F1" s="165"/>
      <c r="G1" s="165"/>
      <c r="H1" s="165"/>
      <c r="I1" s="165"/>
      <c r="J1" s="165"/>
      <c r="K1" s="165"/>
      <c r="L1" s="165"/>
    </row>
    <row r="2" spans="1:12" ht="49.15" customHeight="1" x14ac:dyDescent="0.25">
      <c r="A2" s="164" t="s">
        <v>190</v>
      </c>
      <c r="B2" s="165"/>
      <c r="C2" s="165"/>
      <c r="D2" s="165"/>
      <c r="E2" s="165"/>
      <c r="F2" s="165"/>
      <c r="G2" s="165"/>
      <c r="H2" s="165"/>
      <c r="I2" s="165"/>
      <c r="J2" s="165"/>
      <c r="K2" s="165"/>
      <c r="L2" s="165"/>
    </row>
    <row r="3" spans="1:12" ht="53.45" customHeight="1" x14ac:dyDescent="0.25">
      <c r="A3" s="164" t="s">
        <v>295</v>
      </c>
      <c r="B3" s="165"/>
      <c r="C3" s="165"/>
      <c r="D3" s="165"/>
      <c r="E3" s="165"/>
      <c r="F3" s="165"/>
      <c r="G3" s="165"/>
      <c r="H3" s="165"/>
      <c r="I3" s="165"/>
      <c r="J3" s="165"/>
      <c r="K3" s="165"/>
      <c r="L3" s="165"/>
    </row>
    <row r="4" spans="1:12" ht="15.6" customHeight="1" x14ac:dyDescent="0.25">
      <c r="A4" s="115" t="s">
        <v>155</v>
      </c>
      <c r="B4" s="116"/>
      <c r="C4" s="116"/>
      <c r="D4" s="116"/>
      <c r="E4" s="116"/>
      <c r="F4" s="116"/>
      <c r="G4" s="116"/>
      <c r="H4" s="116"/>
      <c r="I4" s="116"/>
      <c r="J4" s="116"/>
      <c r="K4" s="116"/>
      <c r="L4" s="116"/>
    </row>
    <row r="5" spans="1:12" ht="15.6" customHeight="1" x14ac:dyDescent="0.25">
      <c r="A5" s="137" t="s">
        <v>97</v>
      </c>
      <c r="B5" s="138"/>
      <c r="C5" s="138"/>
      <c r="D5" s="138"/>
      <c r="E5" s="138"/>
      <c r="F5" s="138"/>
      <c r="G5" s="138" t="s">
        <v>150</v>
      </c>
      <c r="H5" s="138"/>
      <c r="I5" s="138"/>
      <c r="J5" s="138"/>
      <c r="K5" s="138"/>
      <c r="L5" s="138"/>
    </row>
    <row r="6" spans="1:12" ht="33" customHeight="1" x14ac:dyDescent="0.25">
      <c r="A6" s="137" t="s">
        <v>296</v>
      </c>
      <c r="B6" s="138"/>
      <c r="C6" s="138"/>
      <c r="D6" s="138"/>
      <c r="E6" s="138"/>
      <c r="F6" s="138"/>
      <c r="G6" s="132"/>
      <c r="H6" s="132"/>
      <c r="I6" s="132"/>
      <c r="J6" s="132"/>
      <c r="K6" s="132"/>
      <c r="L6" s="132"/>
    </row>
    <row r="7" spans="1:12" ht="30" customHeight="1" x14ac:dyDescent="0.25">
      <c r="A7" s="137" t="s">
        <v>297</v>
      </c>
      <c r="B7" s="138"/>
      <c r="C7" s="138"/>
      <c r="D7" s="138"/>
      <c r="E7" s="138"/>
      <c r="F7" s="138"/>
      <c r="G7" s="132"/>
      <c r="H7" s="132"/>
      <c r="I7" s="132"/>
      <c r="J7" s="132"/>
      <c r="K7" s="132"/>
      <c r="L7" s="132"/>
    </row>
    <row r="8" spans="1:12" ht="30" customHeight="1" x14ac:dyDescent="0.25">
      <c r="A8" s="137" t="s">
        <v>100</v>
      </c>
      <c r="B8" s="138"/>
      <c r="C8" s="138"/>
      <c r="D8" s="138"/>
      <c r="E8" s="138"/>
      <c r="F8" s="138"/>
      <c r="G8" s="132"/>
      <c r="H8" s="132"/>
      <c r="I8" s="132"/>
      <c r="J8" s="132"/>
      <c r="K8" s="132"/>
      <c r="L8" s="132"/>
    </row>
    <row r="9" spans="1:12" ht="31.9" customHeight="1" x14ac:dyDescent="0.25">
      <c r="A9" s="137" t="s">
        <v>101</v>
      </c>
      <c r="B9" s="138"/>
      <c r="C9" s="138"/>
      <c r="D9" s="138"/>
      <c r="E9" s="138"/>
      <c r="F9" s="138"/>
      <c r="G9" s="132"/>
      <c r="H9" s="132"/>
      <c r="I9" s="132"/>
      <c r="J9" s="132"/>
      <c r="K9" s="132"/>
      <c r="L9" s="132"/>
    </row>
    <row r="10" spans="1:12" ht="15.6" customHeight="1" x14ac:dyDescent="0.25">
      <c r="A10" s="115" t="s">
        <v>0</v>
      </c>
      <c r="B10" s="116"/>
      <c r="C10" s="116"/>
      <c r="D10" s="116"/>
      <c r="E10" s="116"/>
      <c r="F10" s="116"/>
      <c r="G10" s="116"/>
      <c r="H10" s="116"/>
      <c r="I10" s="116"/>
      <c r="J10" s="116"/>
      <c r="K10" s="116"/>
      <c r="L10" s="116"/>
    </row>
    <row r="11" spans="1:12" x14ac:dyDescent="0.25">
      <c r="A11" s="117" t="s">
        <v>298</v>
      </c>
      <c r="B11" s="118"/>
      <c r="C11" s="118"/>
      <c r="D11" s="118"/>
      <c r="E11" s="118"/>
      <c r="F11" s="118"/>
      <c r="G11" s="118"/>
      <c r="H11" s="118"/>
      <c r="I11" s="118"/>
      <c r="J11" s="118"/>
      <c r="K11" s="118"/>
      <c r="L11" s="118"/>
    </row>
    <row r="12" spans="1:12" ht="15.6" customHeight="1" x14ac:dyDescent="0.25">
      <c r="A12" s="115" t="s">
        <v>33</v>
      </c>
      <c r="B12" s="116"/>
      <c r="C12" s="116"/>
      <c r="D12" s="116"/>
      <c r="E12" s="116"/>
      <c r="F12" s="116"/>
      <c r="G12" s="116"/>
      <c r="H12" s="116"/>
      <c r="I12" s="116"/>
      <c r="J12" s="116"/>
      <c r="K12" s="116"/>
      <c r="L12" s="116"/>
    </row>
    <row r="13" spans="1:12" ht="192.6" customHeight="1" x14ac:dyDescent="0.25">
      <c r="A13" s="150" t="s">
        <v>436</v>
      </c>
      <c r="B13" s="151"/>
      <c r="C13" s="151"/>
      <c r="D13" s="151"/>
      <c r="E13" s="151"/>
      <c r="F13" s="151"/>
      <c r="G13" s="151"/>
      <c r="H13" s="151"/>
      <c r="I13" s="151"/>
      <c r="J13" s="151"/>
      <c r="K13" s="151"/>
      <c r="L13" s="151"/>
    </row>
    <row r="14" spans="1:12" ht="18.600000000000001" customHeight="1" x14ac:dyDescent="0.25">
      <c r="A14" s="115" t="s">
        <v>75</v>
      </c>
      <c r="B14" s="116"/>
      <c r="C14" s="116"/>
      <c r="D14" s="116"/>
      <c r="E14" s="116"/>
      <c r="F14" s="116"/>
      <c r="G14" s="116"/>
      <c r="H14" s="116"/>
      <c r="I14" s="116"/>
      <c r="J14" s="116"/>
      <c r="K14" s="116"/>
      <c r="L14" s="116"/>
    </row>
    <row r="15" spans="1:12" x14ac:dyDescent="0.25">
      <c r="A15" s="148" t="s">
        <v>93</v>
      </c>
      <c r="B15" s="149"/>
      <c r="C15" s="149"/>
      <c r="D15" s="149"/>
      <c r="E15" s="149"/>
      <c r="F15" s="149"/>
      <c r="G15" s="149"/>
      <c r="H15" s="149"/>
      <c r="I15" s="149"/>
      <c r="J15" s="149"/>
      <c r="K15" s="149"/>
      <c r="L15" s="149"/>
    </row>
    <row r="16" spans="1:12" ht="15.6" customHeight="1" x14ac:dyDescent="0.25">
      <c r="A16" s="115" t="s">
        <v>1</v>
      </c>
      <c r="B16" s="116"/>
      <c r="C16" s="116"/>
      <c r="D16" s="116"/>
      <c r="E16" s="116"/>
      <c r="F16" s="116"/>
      <c r="G16" s="125" t="s">
        <v>2</v>
      </c>
      <c r="H16" s="125"/>
      <c r="I16" s="125"/>
      <c r="J16" s="125"/>
      <c r="K16" s="125"/>
      <c r="L16" s="125"/>
    </row>
    <row r="17" spans="1:14" ht="42" customHeight="1" x14ac:dyDescent="0.25">
      <c r="A17" s="139" t="s">
        <v>3</v>
      </c>
      <c r="B17" s="140"/>
      <c r="C17" s="140"/>
      <c r="D17" s="140"/>
      <c r="E17" s="140"/>
      <c r="F17" s="140"/>
      <c r="G17" s="138" t="s">
        <v>299</v>
      </c>
      <c r="H17" s="174"/>
      <c r="I17" s="174"/>
      <c r="J17" s="174"/>
      <c r="K17" s="174"/>
      <c r="L17" s="174"/>
    </row>
    <row r="18" spans="1:14" ht="19.149999999999999" customHeight="1" x14ac:dyDescent="0.25">
      <c r="A18" s="115" t="s">
        <v>34</v>
      </c>
      <c r="B18" s="116"/>
      <c r="C18" s="116"/>
      <c r="D18" s="116"/>
      <c r="E18" s="116"/>
      <c r="F18" s="116"/>
      <c r="G18" s="116"/>
      <c r="H18" s="116"/>
      <c r="I18" s="116"/>
      <c r="J18" s="116"/>
      <c r="K18" s="116"/>
      <c r="L18" s="116"/>
    </row>
    <row r="19" spans="1:14" x14ac:dyDescent="0.25">
      <c r="A19" s="129" t="s">
        <v>86</v>
      </c>
      <c r="B19" s="129"/>
      <c r="C19" s="129"/>
      <c r="D19" s="129"/>
      <c r="E19" s="129"/>
      <c r="F19" s="129"/>
      <c r="G19" s="129"/>
      <c r="H19" s="129"/>
      <c r="I19" s="129"/>
      <c r="J19" s="129"/>
      <c r="K19" s="129"/>
      <c r="L19" s="129"/>
    </row>
    <row r="20" spans="1:14"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4" ht="14.45" customHeight="1" x14ac:dyDescent="0.25">
      <c r="A21" s="108" t="s">
        <v>184</v>
      </c>
      <c r="B21" s="109"/>
      <c r="C21" s="109"/>
      <c r="D21" s="109"/>
      <c r="E21" s="109"/>
      <c r="F21" s="109"/>
      <c r="G21" s="109"/>
      <c r="H21" s="109"/>
      <c r="I21" s="109"/>
      <c r="J21" s="109"/>
      <c r="K21" s="109"/>
      <c r="L21" s="110"/>
    </row>
    <row r="22" spans="1:14" ht="15.6" customHeight="1" x14ac:dyDescent="0.25">
      <c r="A22" s="115" t="s">
        <v>4</v>
      </c>
      <c r="B22" s="116"/>
      <c r="C22" s="116"/>
      <c r="D22" s="116"/>
      <c r="E22" s="116"/>
      <c r="F22" s="116"/>
      <c r="G22" s="116"/>
      <c r="H22" s="116"/>
      <c r="I22" s="116"/>
      <c r="J22" s="116"/>
      <c r="K22" s="116"/>
      <c r="L22" s="116"/>
    </row>
    <row r="23" spans="1:14" ht="14.45" customHeight="1" x14ac:dyDescent="0.25">
      <c r="A23" s="137" t="s">
        <v>300</v>
      </c>
      <c r="B23" s="138"/>
      <c r="C23" s="138"/>
      <c r="D23" s="138"/>
      <c r="E23" s="138"/>
      <c r="F23" s="138"/>
      <c r="G23" s="138"/>
      <c r="H23" s="138"/>
      <c r="I23" s="138"/>
      <c r="J23" s="138"/>
      <c r="K23" s="138"/>
      <c r="L23" s="138"/>
    </row>
    <row r="24" spans="1:14" ht="15.6" customHeight="1" x14ac:dyDescent="0.25">
      <c r="A24" s="115" t="s">
        <v>5</v>
      </c>
      <c r="B24" s="116"/>
      <c r="C24" s="116"/>
      <c r="D24" s="116"/>
      <c r="E24" s="116"/>
      <c r="F24" s="116"/>
      <c r="G24" s="116"/>
      <c r="H24" s="116"/>
      <c r="I24" s="116"/>
      <c r="J24" s="116"/>
      <c r="K24" s="116"/>
      <c r="L24" s="116"/>
    </row>
    <row r="25" spans="1:14" ht="45.6" customHeight="1" x14ac:dyDescent="0.25">
      <c r="A25" s="117" t="s">
        <v>301</v>
      </c>
      <c r="B25" s="118"/>
      <c r="C25" s="118"/>
      <c r="D25" s="118"/>
      <c r="E25" s="118"/>
      <c r="F25" s="118"/>
      <c r="G25" s="118"/>
      <c r="H25" s="118"/>
      <c r="I25" s="118"/>
      <c r="J25" s="118"/>
      <c r="K25" s="118"/>
      <c r="L25" s="118"/>
    </row>
    <row r="26" spans="1:14" ht="17.45" customHeight="1" x14ac:dyDescent="0.25">
      <c r="A26" s="111" t="s">
        <v>48</v>
      </c>
      <c r="B26" s="112"/>
      <c r="C26" s="112"/>
      <c r="D26" s="112"/>
      <c r="E26" s="112"/>
      <c r="F26" s="112"/>
      <c r="G26" s="112"/>
      <c r="H26" s="112"/>
      <c r="I26" s="112"/>
      <c r="J26" s="112"/>
      <c r="K26" s="112"/>
      <c r="L26" s="112"/>
    </row>
    <row r="27" spans="1:14" x14ac:dyDescent="0.25">
      <c r="A27" s="64" t="s">
        <v>281</v>
      </c>
      <c r="B27" s="106" t="s">
        <v>302</v>
      </c>
      <c r="C27" s="106"/>
      <c r="D27" s="106"/>
      <c r="E27" s="106"/>
      <c r="F27" s="106"/>
      <c r="G27" s="106"/>
      <c r="H27" s="106"/>
      <c r="I27" s="106"/>
      <c r="J27" s="106"/>
      <c r="K27" s="106"/>
      <c r="L27" s="106"/>
    </row>
    <row r="28" spans="1:14" ht="15.6" customHeight="1" x14ac:dyDescent="0.25">
      <c r="A28" s="115" t="s">
        <v>7</v>
      </c>
      <c r="B28" s="116"/>
      <c r="C28" s="116"/>
      <c r="D28" s="116"/>
      <c r="E28" s="116"/>
      <c r="F28" s="116"/>
      <c r="G28" s="116"/>
      <c r="H28" s="116"/>
      <c r="I28" s="116"/>
      <c r="J28" s="116"/>
      <c r="K28" s="116"/>
      <c r="L28" s="116"/>
    </row>
    <row r="29" spans="1:14" x14ac:dyDescent="0.25">
      <c r="A29" s="121" t="s">
        <v>303</v>
      </c>
      <c r="B29" s="121"/>
      <c r="C29" s="121"/>
      <c r="D29" s="121"/>
      <c r="E29" s="121"/>
      <c r="F29" s="121"/>
      <c r="G29" s="155">
        <f>27*280+(280/7)*9</f>
        <v>7920</v>
      </c>
      <c r="H29" s="155"/>
      <c r="I29" s="155"/>
      <c r="J29" s="155"/>
      <c r="K29" s="155"/>
      <c r="L29" s="155"/>
    </row>
    <row r="30" spans="1:14" x14ac:dyDescent="0.25">
      <c r="A30" s="119" t="s">
        <v>9</v>
      </c>
      <c r="B30" s="119"/>
      <c r="C30" s="119"/>
      <c r="D30" s="119"/>
      <c r="E30" s="119"/>
      <c r="F30" s="119"/>
      <c r="G30" s="167">
        <f>SUM(G29:L29)</f>
        <v>7920</v>
      </c>
      <c r="H30" s="167"/>
      <c r="I30" s="167"/>
      <c r="J30" s="167"/>
      <c r="K30" s="167"/>
      <c r="L30" s="167"/>
    </row>
    <row r="31" spans="1:14" ht="15.6" customHeight="1" x14ac:dyDescent="0.25">
      <c r="A31" s="115" t="s">
        <v>10</v>
      </c>
      <c r="B31" s="116"/>
      <c r="C31" s="116"/>
      <c r="D31" s="116"/>
      <c r="E31" s="116"/>
      <c r="F31" s="116"/>
      <c r="G31" s="116"/>
      <c r="H31" s="116"/>
      <c r="I31" s="116"/>
      <c r="J31" s="116"/>
      <c r="K31" s="116"/>
      <c r="L31" s="116"/>
    </row>
    <row r="32" spans="1:14" x14ac:dyDescent="0.25">
      <c r="A32" s="17" t="s">
        <v>212</v>
      </c>
      <c r="B32" s="17" t="s">
        <v>210</v>
      </c>
      <c r="C32" s="17">
        <v>2024</v>
      </c>
      <c r="D32" s="17">
        <v>2025</v>
      </c>
      <c r="E32" s="17">
        <v>2026</v>
      </c>
      <c r="F32" s="17">
        <v>2027</v>
      </c>
      <c r="G32" s="17">
        <v>2028</v>
      </c>
      <c r="H32" s="17">
        <v>2029</v>
      </c>
      <c r="I32" s="17">
        <v>2030</v>
      </c>
      <c r="J32" s="17">
        <v>2031</v>
      </c>
      <c r="K32" s="17">
        <v>2032</v>
      </c>
      <c r="L32" s="17">
        <v>2033</v>
      </c>
      <c r="M32" s="17">
        <v>2034</v>
      </c>
      <c r="N32" s="41" t="s">
        <v>215</v>
      </c>
    </row>
    <row r="33" spans="1:14" ht="60" x14ac:dyDescent="0.25">
      <c r="A33" s="37" t="s">
        <v>213</v>
      </c>
      <c r="B33" s="39">
        <v>0.5</v>
      </c>
      <c r="C33" s="38">
        <f>C35*$B$33</f>
        <v>180</v>
      </c>
      <c r="D33" s="38">
        <f t="shared" ref="D33:M33" si="0">D35*$B$33</f>
        <v>420</v>
      </c>
      <c r="E33" s="38">
        <f t="shared" si="0"/>
        <v>420</v>
      </c>
      <c r="F33" s="38">
        <f t="shared" si="0"/>
        <v>420</v>
      </c>
      <c r="G33" s="38">
        <f t="shared" si="0"/>
        <v>420</v>
      </c>
      <c r="H33" s="38">
        <f t="shared" si="0"/>
        <v>420</v>
      </c>
      <c r="I33" s="38">
        <f t="shared" si="0"/>
        <v>420</v>
      </c>
      <c r="J33" s="38">
        <f t="shared" si="0"/>
        <v>420</v>
      </c>
      <c r="K33" s="38">
        <f t="shared" si="0"/>
        <v>420</v>
      </c>
      <c r="L33" s="38">
        <f t="shared" si="0"/>
        <v>420</v>
      </c>
      <c r="M33" s="38">
        <f t="shared" si="0"/>
        <v>0</v>
      </c>
      <c r="N33" s="40">
        <f>SUM(C33:M33)</f>
        <v>3960</v>
      </c>
    </row>
    <row r="34" spans="1:14" ht="30" x14ac:dyDescent="0.25">
      <c r="A34" s="37" t="s">
        <v>211</v>
      </c>
      <c r="B34" s="39">
        <f>1-B33</f>
        <v>0.5</v>
      </c>
      <c r="C34" s="38">
        <f>C35*$B$34</f>
        <v>180</v>
      </c>
      <c r="D34" s="38">
        <f t="shared" ref="D34:M34" si="1">D35*$B$34</f>
        <v>420</v>
      </c>
      <c r="E34" s="38">
        <f t="shared" si="1"/>
        <v>420</v>
      </c>
      <c r="F34" s="38">
        <f t="shared" si="1"/>
        <v>420</v>
      </c>
      <c r="G34" s="38">
        <f t="shared" si="1"/>
        <v>420</v>
      </c>
      <c r="H34" s="38">
        <f t="shared" si="1"/>
        <v>420</v>
      </c>
      <c r="I34" s="38">
        <f t="shared" si="1"/>
        <v>420</v>
      </c>
      <c r="J34" s="38">
        <f t="shared" si="1"/>
        <v>420</v>
      </c>
      <c r="K34" s="38">
        <f t="shared" si="1"/>
        <v>420</v>
      </c>
      <c r="L34" s="38">
        <f t="shared" si="1"/>
        <v>420</v>
      </c>
      <c r="M34" s="38">
        <f t="shared" si="1"/>
        <v>0</v>
      </c>
      <c r="N34" s="40">
        <f>SUM(C34:M34)</f>
        <v>3960</v>
      </c>
    </row>
    <row r="35" spans="1:14" x14ac:dyDescent="0.25">
      <c r="A35" s="130" t="s">
        <v>214</v>
      </c>
      <c r="B35" s="131"/>
      <c r="C35" s="40">
        <f>(280/7)*9</f>
        <v>360</v>
      </c>
      <c r="D35" s="40">
        <f>3*280</f>
        <v>840</v>
      </c>
      <c r="E35" s="40">
        <f t="shared" ref="E35:L35" si="2">3*280</f>
        <v>840</v>
      </c>
      <c r="F35" s="40">
        <f t="shared" si="2"/>
        <v>840</v>
      </c>
      <c r="G35" s="40">
        <f t="shared" si="2"/>
        <v>840</v>
      </c>
      <c r="H35" s="40">
        <f t="shared" si="2"/>
        <v>840</v>
      </c>
      <c r="I35" s="40">
        <f t="shared" si="2"/>
        <v>840</v>
      </c>
      <c r="J35" s="40">
        <f t="shared" si="2"/>
        <v>840</v>
      </c>
      <c r="K35" s="40">
        <f t="shared" si="2"/>
        <v>840</v>
      </c>
      <c r="L35" s="40">
        <f t="shared" si="2"/>
        <v>840</v>
      </c>
      <c r="M35" s="40"/>
      <c r="N35" s="40">
        <f>SUM(C35:M35)</f>
        <v>7920</v>
      </c>
    </row>
    <row r="36" spans="1:14" x14ac:dyDescent="0.25">
      <c r="A36" s="1"/>
      <c r="B36" s="1"/>
      <c r="C36" s="1"/>
      <c r="D36" s="1"/>
      <c r="E36" s="1"/>
      <c r="F36" s="1"/>
      <c r="G36" s="1"/>
      <c r="H36" s="1"/>
      <c r="I36" s="1"/>
      <c r="J36" s="1"/>
      <c r="K36" s="1"/>
      <c r="L36" s="1"/>
    </row>
    <row r="37" spans="1:14" x14ac:dyDescent="0.25">
      <c r="A37" s="1"/>
      <c r="B37" s="1"/>
      <c r="C37" s="1"/>
      <c r="D37" s="1"/>
      <c r="E37" s="1"/>
      <c r="F37" s="1"/>
      <c r="G37" s="1"/>
      <c r="H37" s="1"/>
      <c r="I37" s="1"/>
      <c r="J37" s="1"/>
      <c r="K37" s="1"/>
      <c r="L37" s="1"/>
    </row>
  </sheetData>
  <mergeCells count="37">
    <mergeCell ref="A21:L21"/>
    <mergeCell ref="B27:L27"/>
    <mergeCell ref="A29:F29"/>
    <mergeCell ref="G29:L29"/>
    <mergeCell ref="A30:F30"/>
    <mergeCell ref="G30:L30"/>
    <mergeCell ref="A22:L22"/>
    <mergeCell ref="A23:L23"/>
    <mergeCell ref="A24:L24"/>
    <mergeCell ref="A31:L31"/>
    <mergeCell ref="A35:B35"/>
    <mergeCell ref="A25:L25"/>
    <mergeCell ref="A26:L26"/>
    <mergeCell ref="A28:L28"/>
    <mergeCell ref="A17:F17"/>
    <mergeCell ref="G17:L17"/>
    <mergeCell ref="A18:L18"/>
    <mergeCell ref="A19:L19"/>
    <mergeCell ref="A11:L11"/>
    <mergeCell ref="A12:L12"/>
    <mergeCell ref="A13:L13"/>
    <mergeCell ref="A14:L14"/>
    <mergeCell ref="A15:L15"/>
    <mergeCell ref="A16:F16"/>
    <mergeCell ref="G16:L16"/>
    <mergeCell ref="A10:L10"/>
    <mergeCell ref="A1:L1"/>
    <mergeCell ref="A2:L2"/>
    <mergeCell ref="A3:L3"/>
    <mergeCell ref="A4:L4"/>
    <mergeCell ref="A5:F5"/>
    <mergeCell ref="G5:L5"/>
    <mergeCell ref="A6:F6"/>
    <mergeCell ref="G6:L9"/>
    <mergeCell ref="A7:F7"/>
    <mergeCell ref="A8:F8"/>
    <mergeCell ref="A9:F9"/>
  </mergeCells>
  <printOptions horizontalCentered="1"/>
  <pageMargins left="0.70866141732283472" right="0.70866141732283472" top="0.74803149606299213" bottom="0.74803149606299213" header="0.31496062992125984" footer="0.31496062992125984"/>
  <pageSetup paperSize="9" scale="69"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3B4EB-370E-493D-BF5A-6AB1309EDFF7}">
  <sheetPr>
    <tabColor rgb="FF6DB8DD"/>
    <pageSetUpPr fitToPage="1"/>
  </sheetPr>
  <dimension ref="A1:N37"/>
  <sheetViews>
    <sheetView zoomScaleNormal="100" workbookViewId="0">
      <selection activeCell="P7" sqref="P7"/>
    </sheetView>
  </sheetViews>
  <sheetFormatPr baseColWidth="10" defaultRowHeight="15" x14ac:dyDescent="0.25"/>
  <cols>
    <col min="1" max="1" width="13.7109375" customWidth="1"/>
    <col min="2" max="2" width="8.7109375" customWidth="1"/>
    <col min="3" max="3" width="10.28515625" bestFit="1" customWidth="1"/>
    <col min="4" max="13" width="9.28515625" bestFit="1" customWidth="1"/>
    <col min="14" max="14" width="12.7109375" bestFit="1" customWidth="1"/>
  </cols>
  <sheetData>
    <row r="1" spans="1:12" ht="45" customHeight="1" x14ac:dyDescent="0.25">
      <c r="A1" s="164" t="s">
        <v>320</v>
      </c>
      <c r="B1" s="165"/>
      <c r="C1" s="165"/>
      <c r="D1" s="165"/>
      <c r="E1" s="165"/>
      <c r="F1" s="165"/>
      <c r="G1" s="165"/>
      <c r="H1" s="165"/>
      <c r="I1" s="165"/>
      <c r="J1" s="165"/>
      <c r="K1" s="165"/>
      <c r="L1" s="165"/>
    </row>
    <row r="2" spans="1:12" ht="46.9" customHeight="1" x14ac:dyDescent="0.25">
      <c r="A2" s="164" t="s">
        <v>190</v>
      </c>
      <c r="B2" s="165"/>
      <c r="C2" s="165"/>
      <c r="D2" s="165"/>
      <c r="E2" s="165"/>
      <c r="F2" s="165"/>
      <c r="G2" s="165"/>
      <c r="H2" s="165"/>
      <c r="I2" s="165"/>
      <c r="J2" s="165"/>
      <c r="K2" s="165"/>
      <c r="L2" s="165"/>
    </row>
    <row r="3" spans="1:12" ht="55.9" customHeight="1" x14ac:dyDescent="0.25">
      <c r="A3" s="164" t="s">
        <v>304</v>
      </c>
      <c r="B3" s="165"/>
      <c r="C3" s="165"/>
      <c r="D3" s="165"/>
      <c r="E3" s="165"/>
      <c r="F3" s="165"/>
      <c r="G3" s="165"/>
      <c r="H3" s="165"/>
      <c r="I3" s="165"/>
      <c r="J3" s="165"/>
      <c r="K3" s="165"/>
      <c r="L3" s="165"/>
    </row>
    <row r="4" spans="1:12" ht="15.6" customHeight="1" x14ac:dyDescent="0.25">
      <c r="A4" s="115" t="s">
        <v>155</v>
      </c>
      <c r="B4" s="116"/>
      <c r="C4" s="116"/>
      <c r="D4" s="116"/>
      <c r="E4" s="116"/>
      <c r="F4" s="116"/>
      <c r="G4" s="116"/>
      <c r="H4" s="116"/>
      <c r="I4" s="116"/>
      <c r="J4" s="116"/>
      <c r="K4" s="116"/>
      <c r="L4" s="116"/>
    </row>
    <row r="5" spans="1:12" ht="15.6" customHeight="1" x14ac:dyDescent="0.25">
      <c r="A5" s="137" t="s">
        <v>97</v>
      </c>
      <c r="B5" s="138"/>
      <c r="C5" s="138"/>
      <c r="D5" s="138"/>
      <c r="E5" s="138"/>
      <c r="F5" s="138"/>
      <c r="G5" s="138" t="s">
        <v>150</v>
      </c>
      <c r="H5" s="138"/>
      <c r="I5" s="138"/>
      <c r="J5" s="138"/>
      <c r="K5" s="138"/>
      <c r="L5" s="138"/>
    </row>
    <row r="6" spans="1:12" ht="32.450000000000003" customHeight="1" x14ac:dyDescent="0.25">
      <c r="A6" s="137" t="s">
        <v>305</v>
      </c>
      <c r="B6" s="138"/>
      <c r="C6" s="138"/>
      <c r="D6" s="138"/>
      <c r="E6" s="138"/>
      <c r="F6" s="138"/>
      <c r="G6" s="132"/>
      <c r="H6" s="132"/>
      <c r="I6" s="132"/>
      <c r="J6" s="132"/>
      <c r="K6" s="132"/>
      <c r="L6" s="132"/>
    </row>
    <row r="7" spans="1:12" ht="33.6" customHeight="1" x14ac:dyDescent="0.25">
      <c r="A7" s="137" t="s">
        <v>297</v>
      </c>
      <c r="B7" s="138"/>
      <c r="C7" s="138"/>
      <c r="D7" s="138"/>
      <c r="E7" s="138"/>
      <c r="F7" s="138"/>
      <c r="G7" s="132"/>
      <c r="H7" s="132"/>
      <c r="I7" s="132"/>
      <c r="J7" s="132"/>
      <c r="K7" s="132"/>
      <c r="L7" s="132"/>
    </row>
    <row r="8" spans="1:12" ht="30.6" customHeight="1" x14ac:dyDescent="0.25">
      <c r="A8" s="137" t="s">
        <v>100</v>
      </c>
      <c r="B8" s="138"/>
      <c r="C8" s="138"/>
      <c r="D8" s="138"/>
      <c r="E8" s="138"/>
      <c r="F8" s="138"/>
      <c r="G8" s="132"/>
      <c r="H8" s="132"/>
      <c r="I8" s="132"/>
      <c r="J8" s="132"/>
      <c r="K8" s="132"/>
      <c r="L8" s="132"/>
    </row>
    <row r="9" spans="1:12" ht="31.15" customHeight="1" x14ac:dyDescent="0.25">
      <c r="A9" s="137" t="s">
        <v>101</v>
      </c>
      <c r="B9" s="138"/>
      <c r="C9" s="138"/>
      <c r="D9" s="138"/>
      <c r="E9" s="138"/>
      <c r="F9" s="138"/>
      <c r="G9" s="132"/>
      <c r="H9" s="132"/>
      <c r="I9" s="132"/>
      <c r="J9" s="132"/>
      <c r="K9" s="132"/>
      <c r="L9" s="132"/>
    </row>
    <row r="10" spans="1:12" ht="15.6" customHeight="1" x14ac:dyDescent="0.25">
      <c r="A10" s="115" t="s">
        <v>71</v>
      </c>
      <c r="B10" s="116"/>
      <c r="C10" s="116"/>
      <c r="D10" s="116"/>
      <c r="E10" s="116"/>
      <c r="F10" s="116"/>
      <c r="G10" s="116"/>
      <c r="H10" s="116"/>
      <c r="I10" s="116"/>
      <c r="J10" s="116"/>
      <c r="K10" s="116"/>
      <c r="L10" s="116"/>
    </row>
    <row r="11" spans="1:12" x14ac:dyDescent="0.25">
      <c r="A11" s="117" t="s">
        <v>309</v>
      </c>
      <c r="B11" s="118"/>
      <c r="C11" s="118"/>
      <c r="D11" s="118"/>
      <c r="E11" s="118"/>
      <c r="F11" s="118"/>
      <c r="G11" s="118"/>
      <c r="H11" s="118"/>
      <c r="I11" s="118"/>
      <c r="J11" s="118"/>
      <c r="K11" s="118"/>
      <c r="L11" s="118"/>
    </row>
    <row r="12" spans="1:12" ht="15.6" customHeight="1" x14ac:dyDescent="0.25">
      <c r="A12" s="115" t="s">
        <v>33</v>
      </c>
      <c r="B12" s="116"/>
      <c r="C12" s="116"/>
      <c r="D12" s="116"/>
      <c r="E12" s="116"/>
      <c r="F12" s="116"/>
      <c r="G12" s="116"/>
      <c r="H12" s="116"/>
      <c r="I12" s="116"/>
      <c r="J12" s="116"/>
      <c r="K12" s="116"/>
      <c r="L12" s="116"/>
    </row>
    <row r="13" spans="1:12" ht="166.9" customHeight="1" x14ac:dyDescent="0.25">
      <c r="A13" s="150" t="s">
        <v>306</v>
      </c>
      <c r="B13" s="151"/>
      <c r="C13" s="151"/>
      <c r="D13" s="151"/>
      <c r="E13" s="151"/>
      <c r="F13" s="151"/>
      <c r="G13" s="151"/>
      <c r="H13" s="151"/>
      <c r="I13" s="151"/>
      <c r="J13" s="151"/>
      <c r="K13" s="151"/>
      <c r="L13" s="151"/>
    </row>
    <row r="14" spans="1:12" ht="18.600000000000001" customHeight="1" x14ac:dyDescent="0.25">
      <c r="A14" s="115" t="s">
        <v>75</v>
      </c>
      <c r="B14" s="116"/>
      <c r="C14" s="116"/>
      <c r="D14" s="116"/>
      <c r="E14" s="116"/>
      <c r="F14" s="116"/>
      <c r="G14" s="116"/>
      <c r="H14" s="116"/>
      <c r="I14" s="116"/>
      <c r="J14" s="116"/>
      <c r="K14" s="116"/>
      <c r="L14" s="116"/>
    </row>
    <row r="15" spans="1:12" ht="17.45" customHeight="1" x14ac:dyDescent="0.25">
      <c r="A15" s="133" t="s">
        <v>106</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4" ht="42" customHeight="1" x14ac:dyDescent="0.25">
      <c r="A17" s="139" t="s">
        <v>3</v>
      </c>
      <c r="B17" s="140"/>
      <c r="C17" s="140"/>
      <c r="D17" s="140"/>
      <c r="E17" s="140"/>
      <c r="F17" s="140"/>
      <c r="G17" s="138" t="s">
        <v>299</v>
      </c>
      <c r="H17" s="174"/>
      <c r="I17" s="174"/>
      <c r="J17" s="174"/>
      <c r="K17" s="174"/>
      <c r="L17" s="174"/>
    </row>
    <row r="18" spans="1:14" ht="19.149999999999999" customHeight="1" x14ac:dyDescent="0.25">
      <c r="A18" s="115" t="s">
        <v>34</v>
      </c>
      <c r="B18" s="116"/>
      <c r="C18" s="116"/>
      <c r="D18" s="116"/>
      <c r="E18" s="116"/>
      <c r="F18" s="116"/>
      <c r="G18" s="116"/>
      <c r="H18" s="116"/>
      <c r="I18" s="116"/>
      <c r="J18" s="116"/>
      <c r="K18" s="116"/>
      <c r="L18" s="116"/>
    </row>
    <row r="19" spans="1:14" x14ac:dyDescent="0.25">
      <c r="A19" s="129" t="s">
        <v>86</v>
      </c>
      <c r="B19" s="129"/>
      <c r="C19" s="129"/>
      <c r="D19" s="129"/>
      <c r="E19" s="129"/>
      <c r="F19" s="129"/>
      <c r="G19" s="129"/>
      <c r="H19" s="129"/>
      <c r="I19" s="129"/>
      <c r="J19" s="129"/>
      <c r="K19" s="129"/>
      <c r="L19" s="129"/>
    </row>
    <row r="20" spans="1:14"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4" x14ac:dyDescent="0.25">
      <c r="A21" s="108" t="s">
        <v>311</v>
      </c>
      <c r="B21" s="109"/>
      <c r="C21" s="109"/>
      <c r="D21" s="109"/>
      <c r="E21" s="109"/>
      <c r="F21" s="109"/>
      <c r="G21" s="109"/>
      <c r="H21" s="109"/>
      <c r="I21" s="109"/>
      <c r="J21" s="109"/>
      <c r="K21" s="109"/>
      <c r="L21" s="110"/>
    </row>
    <row r="22" spans="1:14" ht="15.6" customHeight="1" x14ac:dyDescent="0.25">
      <c r="A22" s="115" t="s">
        <v>4</v>
      </c>
      <c r="B22" s="116"/>
      <c r="C22" s="116"/>
      <c r="D22" s="116"/>
      <c r="E22" s="116"/>
      <c r="F22" s="116"/>
      <c r="G22" s="116"/>
      <c r="H22" s="116"/>
      <c r="I22" s="116"/>
      <c r="J22" s="116"/>
      <c r="K22" s="116"/>
      <c r="L22" s="116"/>
    </row>
    <row r="23" spans="1:14" ht="14.45" customHeight="1" x14ac:dyDescent="0.25">
      <c r="A23" s="144" t="s">
        <v>307</v>
      </c>
      <c r="B23" s="145"/>
      <c r="C23" s="145"/>
      <c r="D23" s="145"/>
      <c r="E23" s="145"/>
      <c r="F23" s="145"/>
      <c r="G23" s="145"/>
      <c r="H23" s="145"/>
      <c r="I23" s="145"/>
      <c r="J23" s="145"/>
      <c r="K23" s="145"/>
      <c r="L23" s="145"/>
    </row>
    <row r="24" spans="1:14" ht="15.6" customHeight="1" x14ac:dyDescent="0.25">
      <c r="A24" s="115" t="s">
        <v>5</v>
      </c>
      <c r="B24" s="116"/>
      <c r="C24" s="116"/>
      <c r="D24" s="116"/>
      <c r="E24" s="116"/>
      <c r="F24" s="116"/>
      <c r="G24" s="116"/>
      <c r="H24" s="116"/>
      <c r="I24" s="116"/>
      <c r="J24" s="116"/>
      <c r="K24" s="116"/>
      <c r="L24" s="116"/>
    </row>
    <row r="25" spans="1:14" x14ac:dyDescent="0.25">
      <c r="A25" s="117" t="s">
        <v>308</v>
      </c>
      <c r="B25" s="118"/>
      <c r="C25" s="118"/>
      <c r="D25" s="118"/>
      <c r="E25" s="118"/>
      <c r="F25" s="118"/>
      <c r="G25" s="118"/>
      <c r="H25" s="118"/>
      <c r="I25" s="118"/>
      <c r="J25" s="118"/>
      <c r="K25" s="118"/>
      <c r="L25" s="118"/>
    </row>
    <row r="26" spans="1:14" ht="17.45" customHeight="1" x14ac:dyDescent="0.25">
      <c r="A26" s="111" t="s">
        <v>48</v>
      </c>
      <c r="B26" s="112"/>
      <c r="C26" s="112"/>
      <c r="D26" s="112"/>
      <c r="E26" s="112"/>
      <c r="F26" s="112"/>
      <c r="G26" s="112"/>
      <c r="H26" s="112"/>
      <c r="I26" s="112"/>
      <c r="J26" s="112"/>
      <c r="K26" s="112"/>
      <c r="L26" s="112"/>
    </row>
    <row r="27" spans="1:14" x14ac:dyDescent="0.25">
      <c r="A27" s="156"/>
      <c r="B27" s="106"/>
      <c r="C27" s="106"/>
      <c r="D27" s="106"/>
      <c r="E27" s="106"/>
      <c r="F27" s="106"/>
      <c r="G27" s="106"/>
      <c r="H27" s="106"/>
      <c r="I27" s="106"/>
      <c r="J27" s="106"/>
      <c r="K27" s="106"/>
      <c r="L27" s="106"/>
    </row>
    <row r="28" spans="1:14" ht="15.6" customHeight="1" x14ac:dyDescent="0.25">
      <c r="A28" s="115" t="s">
        <v>7</v>
      </c>
      <c r="B28" s="116"/>
      <c r="C28" s="116"/>
      <c r="D28" s="116"/>
      <c r="E28" s="116"/>
      <c r="F28" s="116"/>
      <c r="G28" s="116"/>
      <c r="H28" s="116"/>
      <c r="I28" s="116"/>
      <c r="J28" s="116"/>
      <c r="K28" s="116"/>
      <c r="L28" s="116"/>
    </row>
    <row r="29" spans="1:14" x14ac:dyDescent="0.25">
      <c r="A29" s="121" t="s">
        <v>310</v>
      </c>
      <c r="B29" s="121"/>
      <c r="C29" s="121"/>
      <c r="D29" s="121"/>
      <c r="E29" s="121"/>
      <c r="F29" s="121"/>
      <c r="G29" s="158">
        <f>80*280</f>
        <v>22400</v>
      </c>
      <c r="H29" s="158"/>
      <c r="I29" s="158"/>
      <c r="J29" s="158"/>
      <c r="K29" s="158"/>
      <c r="L29" s="158"/>
    </row>
    <row r="30" spans="1:14" x14ac:dyDescent="0.25">
      <c r="A30" s="119" t="s">
        <v>9</v>
      </c>
      <c r="B30" s="119"/>
      <c r="C30" s="119"/>
      <c r="D30" s="119"/>
      <c r="E30" s="119"/>
      <c r="F30" s="119"/>
      <c r="G30" s="146">
        <f>SUM(G29:L29)</f>
        <v>22400</v>
      </c>
      <c r="H30" s="154"/>
      <c r="I30" s="154"/>
      <c r="J30" s="154"/>
      <c r="K30" s="154"/>
      <c r="L30" s="154"/>
    </row>
    <row r="31" spans="1:14" ht="15.6" customHeight="1" x14ac:dyDescent="0.25">
      <c r="A31" s="115" t="s">
        <v>10</v>
      </c>
      <c r="B31" s="116"/>
      <c r="C31" s="116"/>
      <c r="D31" s="116"/>
      <c r="E31" s="116"/>
      <c r="F31" s="116"/>
      <c r="G31" s="116"/>
      <c r="H31" s="116"/>
      <c r="I31" s="116"/>
      <c r="J31" s="116"/>
      <c r="K31" s="116"/>
      <c r="L31" s="116"/>
    </row>
    <row r="32" spans="1:14" x14ac:dyDescent="0.25">
      <c r="A32" s="17" t="s">
        <v>212</v>
      </c>
      <c r="B32" s="17" t="s">
        <v>210</v>
      </c>
      <c r="C32" s="17">
        <v>2024</v>
      </c>
      <c r="D32" s="17">
        <v>2025</v>
      </c>
      <c r="E32" s="17">
        <v>2026</v>
      </c>
      <c r="F32" s="17">
        <v>2027</v>
      </c>
      <c r="G32" s="17">
        <v>2028</v>
      </c>
      <c r="H32" s="17">
        <v>2029</v>
      </c>
      <c r="I32" s="17">
        <v>2030</v>
      </c>
      <c r="J32" s="17">
        <v>2031</v>
      </c>
      <c r="K32" s="17">
        <v>2032</v>
      </c>
      <c r="L32" s="17">
        <v>2033</v>
      </c>
      <c r="M32" s="17">
        <v>2034</v>
      </c>
      <c r="N32" s="41" t="s">
        <v>215</v>
      </c>
    </row>
    <row r="33" spans="1:14" ht="60" x14ac:dyDescent="0.25">
      <c r="A33" s="37" t="s">
        <v>213</v>
      </c>
      <c r="B33" s="39">
        <v>0.5</v>
      </c>
      <c r="C33" s="38">
        <f>C35*$B$33</f>
        <v>0</v>
      </c>
      <c r="D33" s="38">
        <f t="shared" ref="D33:M33" si="0">D35*$B$33</f>
        <v>1120</v>
      </c>
      <c r="E33" s="38">
        <f t="shared" si="0"/>
        <v>1120</v>
      </c>
      <c r="F33" s="38">
        <f t="shared" si="0"/>
        <v>1120</v>
      </c>
      <c r="G33" s="38">
        <f t="shared" si="0"/>
        <v>1120</v>
      </c>
      <c r="H33" s="38">
        <f t="shared" si="0"/>
        <v>1120</v>
      </c>
      <c r="I33" s="38">
        <f t="shared" si="0"/>
        <v>1120</v>
      </c>
      <c r="J33" s="38">
        <f t="shared" si="0"/>
        <v>1120</v>
      </c>
      <c r="K33" s="38">
        <f t="shared" si="0"/>
        <v>1120</v>
      </c>
      <c r="L33" s="38">
        <f t="shared" si="0"/>
        <v>1120</v>
      </c>
      <c r="M33" s="38">
        <f t="shared" si="0"/>
        <v>1120</v>
      </c>
      <c r="N33" s="40">
        <f>SUM(C33:M33)</f>
        <v>11200</v>
      </c>
    </row>
    <row r="34" spans="1:14" ht="30" x14ac:dyDescent="0.25">
      <c r="A34" s="37" t="s">
        <v>211</v>
      </c>
      <c r="B34" s="39">
        <f>1-B33</f>
        <v>0.5</v>
      </c>
      <c r="C34" s="38">
        <f>C35*$B$34</f>
        <v>0</v>
      </c>
      <c r="D34" s="38">
        <f t="shared" ref="D34:M34" si="1">D35*$B$34</f>
        <v>1120</v>
      </c>
      <c r="E34" s="38">
        <f t="shared" si="1"/>
        <v>1120</v>
      </c>
      <c r="F34" s="38">
        <f t="shared" si="1"/>
        <v>1120</v>
      </c>
      <c r="G34" s="38">
        <f t="shared" si="1"/>
        <v>1120</v>
      </c>
      <c r="H34" s="38">
        <f t="shared" si="1"/>
        <v>1120</v>
      </c>
      <c r="I34" s="38">
        <f t="shared" si="1"/>
        <v>1120</v>
      </c>
      <c r="J34" s="38">
        <f t="shared" si="1"/>
        <v>1120</v>
      </c>
      <c r="K34" s="38">
        <f t="shared" si="1"/>
        <v>1120</v>
      </c>
      <c r="L34" s="38">
        <f t="shared" si="1"/>
        <v>1120</v>
      </c>
      <c r="M34" s="38">
        <f t="shared" si="1"/>
        <v>1120</v>
      </c>
      <c r="N34" s="40">
        <f>SUM(C34:M34)</f>
        <v>11200</v>
      </c>
    </row>
    <row r="35" spans="1:14" x14ac:dyDescent="0.25">
      <c r="A35" s="130" t="s">
        <v>214</v>
      </c>
      <c r="B35" s="131"/>
      <c r="C35" s="40">
        <v>0</v>
      </c>
      <c r="D35" s="40">
        <f>(8*280)</f>
        <v>2240</v>
      </c>
      <c r="E35" s="40">
        <f t="shared" ref="E35:M35" si="2">(8*280)</f>
        <v>2240</v>
      </c>
      <c r="F35" s="40">
        <f t="shared" si="2"/>
        <v>2240</v>
      </c>
      <c r="G35" s="40">
        <f t="shared" si="2"/>
        <v>2240</v>
      </c>
      <c r="H35" s="40">
        <f t="shared" si="2"/>
        <v>2240</v>
      </c>
      <c r="I35" s="40">
        <f t="shared" si="2"/>
        <v>2240</v>
      </c>
      <c r="J35" s="40">
        <f t="shared" si="2"/>
        <v>2240</v>
      </c>
      <c r="K35" s="40">
        <f t="shared" si="2"/>
        <v>2240</v>
      </c>
      <c r="L35" s="40">
        <f t="shared" si="2"/>
        <v>2240</v>
      </c>
      <c r="M35" s="40">
        <f t="shared" si="2"/>
        <v>2240</v>
      </c>
      <c r="N35" s="40">
        <f>SUM(C35:M35)</f>
        <v>22400</v>
      </c>
    </row>
    <row r="36" spans="1:14" x14ac:dyDescent="0.25">
      <c r="A36" s="1"/>
      <c r="B36" s="1"/>
      <c r="C36" s="1"/>
      <c r="D36" s="1"/>
      <c r="E36" s="1"/>
      <c r="F36" s="1"/>
      <c r="G36" s="1"/>
      <c r="H36" s="1"/>
      <c r="I36" s="1"/>
      <c r="J36" s="1"/>
      <c r="K36" s="1"/>
      <c r="L36" s="1"/>
    </row>
    <row r="37" spans="1:14" x14ac:dyDescent="0.25">
      <c r="A37" s="1"/>
      <c r="B37" s="1"/>
      <c r="C37" s="1"/>
      <c r="D37" s="1"/>
      <c r="E37" s="1"/>
      <c r="F37" s="1"/>
      <c r="G37" s="1"/>
      <c r="H37" s="1"/>
      <c r="I37" s="1"/>
      <c r="J37" s="1"/>
      <c r="K37" s="1"/>
      <c r="L37" s="1"/>
    </row>
  </sheetData>
  <mergeCells count="37">
    <mergeCell ref="A30:F30"/>
    <mergeCell ref="G30:L30"/>
    <mergeCell ref="A31:L31"/>
    <mergeCell ref="A35:B35"/>
    <mergeCell ref="A21:L21"/>
    <mergeCell ref="A26:L26"/>
    <mergeCell ref="A27:L27"/>
    <mergeCell ref="A28:L28"/>
    <mergeCell ref="A29:F29"/>
    <mergeCell ref="G29:L29"/>
    <mergeCell ref="A22:L22"/>
    <mergeCell ref="A23:L23"/>
    <mergeCell ref="A24:L24"/>
    <mergeCell ref="A25:L25"/>
    <mergeCell ref="A17:F17"/>
    <mergeCell ref="G17:L17"/>
    <mergeCell ref="A18:L18"/>
    <mergeCell ref="A19:L19"/>
    <mergeCell ref="A11:L11"/>
    <mergeCell ref="A12:L12"/>
    <mergeCell ref="A13:L13"/>
    <mergeCell ref="A14:L14"/>
    <mergeCell ref="A15:L15"/>
    <mergeCell ref="A16:F16"/>
    <mergeCell ref="G16:L16"/>
    <mergeCell ref="A10:L10"/>
    <mergeCell ref="A1:L1"/>
    <mergeCell ref="A2:L2"/>
    <mergeCell ref="A3:L3"/>
    <mergeCell ref="A4:L4"/>
    <mergeCell ref="A5:F5"/>
    <mergeCell ref="G5:L5"/>
    <mergeCell ref="A6:F6"/>
    <mergeCell ref="G6:L9"/>
    <mergeCell ref="A7:F7"/>
    <mergeCell ref="A8:F8"/>
    <mergeCell ref="A9:F9"/>
  </mergeCells>
  <printOptions horizontalCentered="1"/>
  <pageMargins left="0.70866141732283472" right="0.70866141732283472" top="0.74803149606299213" bottom="0.74803149606299213" header="0.31496062992125984" footer="0.31496062992125984"/>
  <pageSetup paperSize="9" scale="62" fitToHeight="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5C29A-D653-4EC6-B68B-16D3ECCC4B0D}">
  <sheetPr>
    <tabColor rgb="FF6DB8DD"/>
    <pageSetUpPr fitToPage="1"/>
  </sheetPr>
  <dimension ref="A1:N40"/>
  <sheetViews>
    <sheetView zoomScaleNormal="100" workbookViewId="0">
      <selection activeCell="O8" sqref="O8"/>
    </sheetView>
  </sheetViews>
  <sheetFormatPr baseColWidth="10" defaultRowHeight="15" x14ac:dyDescent="0.25"/>
  <cols>
    <col min="1" max="1" width="13.7109375" customWidth="1"/>
    <col min="2" max="2" width="10.85546875" customWidth="1"/>
    <col min="3" max="3" width="10.28515625" bestFit="1" customWidth="1"/>
    <col min="4" max="13" width="9.28515625" bestFit="1" customWidth="1"/>
    <col min="14" max="14" width="12.7109375" bestFit="1" customWidth="1"/>
  </cols>
  <sheetData>
    <row r="1" spans="1:12" ht="45" customHeight="1" x14ac:dyDescent="0.25">
      <c r="A1" s="164" t="s">
        <v>321</v>
      </c>
      <c r="B1" s="165"/>
      <c r="C1" s="165"/>
      <c r="D1" s="165"/>
      <c r="E1" s="165"/>
      <c r="F1" s="165"/>
      <c r="G1" s="165"/>
      <c r="H1" s="165"/>
      <c r="I1" s="165"/>
      <c r="J1" s="165"/>
      <c r="K1" s="165"/>
      <c r="L1" s="165"/>
    </row>
    <row r="2" spans="1:12" ht="37.15" customHeight="1" x14ac:dyDescent="0.25">
      <c r="A2" s="175" t="s">
        <v>190</v>
      </c>
      <c r="B2" s="176"/>
      <c r="C2" s="176"/>
      <c r="D2" s="176"/>
      <c r="E2" s="176"/>
      <c r="F2" s="176"/>
      <c r="G2" s="176"/>
      <c r="H2" s="176"/>
      <c r="I2" s="176"/>
      <c r="J2" s="176"/>
      <c r="K2" s="176"/>
      <c r="L2" s="176"/>
    </row>
    <row r="3" spans="1:12" ht="55.9" customHeight="1" x14ac:dyDescent="0.25">
      <c r="A3" s="164" t="s">
        <v>322</v>
      </c>
      <c r="B3" s="165"/>
      <c r="C3" s="165"/>
      <c r="D3" s="165"/>
      <c r="E3" s="165"/>
      <c r="F3" s="165"/>
      <c r="G3" s="165"/>
      <c r="H3" s="165"/>
      <c r="I3" s="165"/>
      <c r="J3" s="165"/>
      <c r="K3" s="165"/>
      <c r="L3" s="165"/>
    </row>
    <row r="4" spans="1:12" ht="15.6" customHeight="1" x14ac:dyDescent="0.25">
      <c r="A4" s="115" t="s">
        <v>155</v>
      </c>
      <c r="B4" s="116"/>
      <c r="C4" s="116"/>
      <c r="D4" s="116"/>
      <c r="E4" s="116"/>
      <c r="F4" s="116"/>
      <c r="G4" s="116"/>
      <c r="H4" s="116"/>
      <c r="I4" s="116"/>
      <c r="J4" s="116"/>
      <c r="K4" s="116"/>
      <c r="L4" s="116"/>
    </row>
    <row r="5" spans="1:12" ht="15.6" customHeight="1" x14ac:dyDescent="0.25">
      <c r="A5" s="137" t="s">
        <v>325</v>
      </c>
      <c r="B5" s="138"/>
      <c r="C5" s="138"/>
      <c r="D5" s="138"/>
      <c r="E5" s="138"/>
      <c r="F5" s="138"/>
      <c r="G5" s="138" t="s">
        <v>150</v>
      </c>
      <c r="H5" s="138"/>
      <c r="I5" s="138"/>
      <c r="J5" s="138"/>
      <c r="K5" s="138"/>
      <c r="L5" s="138"/>
    </row>
    <row r="6" spans="1:12" ht="32.450000000000003" customHeight="1" x14ac:dyDescent="0.25">
      <c r="A6" s="137" t="s">
        <v>326</v>
      </c>
      <c r="B6" s="138"/>
      <c r="C6" s="138"/>
      <c r="D6" s="138"/>
      <c r="E6" s="138"/>
      <c r="F6" s="138"/>
      <c r="G6" s="132"/>
      <c r="H6" s="132"/>
      <c r="I6" s="132"/>
      <c r="J6" s="132"/>
      <c r="K6" s="132"/>
      <c r="L6" s="132"/>
    </row>
    <row r="7" spans="1:12" ht="33.6" customHeight="1" x14ac:dyDescent="0.25">
      <c r="A7" s="137" t="s">
        <v>323</v>
      </c>
      <c r="B7" s="138"/>
      <c r="C7" s="138"/>
      <c r="D7" s="138"/>
      <c r="E7" s="138"/>
      <c r="F7" s="138"/>
      <c r="G7" s="132"/>
      <c r="H7" s="132"/>
      <c r="I7" s="132"/>
      <c r="J7" s="132"/>
      <c r="K7" s="132"/>
      <c r="L7" s="132"/>
    </row>
    <row r="8" spans="1:12" ht="30.6" customHeight="1" x14ac:dyDescent="0.25">
      <c r="A8" s="137" t="s">
        <v>327</v>
      </c>
      <c r="B8" s="138"/>
      <c r="C8" s="138"/>
      <c r="D8" s="138"/>
      <c r="E8" s="138"/>
      <c r="F8" s="138"/>
      <c r="G8" s="132"/>
      <c r="H8" s="132"/>
      <c r="I8" s="132"/>
      <c r="J8" s="132"/>
      <c r="K8" s="132"/>
      <c r="L8" s="132"/>
    </row>
    <row r="9" spans="1:12" ht="31.15" customHeight="1" x14ac:dyDescent="0.25">
      <c r="A9" s="137" t="s">
        <v>328</v>
      </c>
      <c r="B9" s="138"/>
      <c r="C9" s="138"/>
      <c r="D9" s="138"/>
      <c r="E9" s="138"/>
      <c r="F9" s="138"/>
      <c r="G9" s="132"/>
      <c r="H9" s="132"/>
      <c r="I9" s="132"/>
      <c r="J9" s="132"/>
      <c r="K9" s="132"/>
      <c r="L9" s="132"/>
    </row>
    <row r="10" spans="1:12" ht="15.6" customHeight="1" x14ac:dyDescent="0.25">
      <c r="A10" s="115" t="s">
        <v>71</v>
      </c>
      <c r="B10" s="116"/>
      <c r="C10" s="116"/>
      <c r="D10" s="116"/>
      <c r="E10" s="116"/>
      <c r="F10" s="116"/>
      <c r="G10" s="116"/>
      <c r="H10" s="116"/>
      <c r="I10" s="116"/>
      <c r="J10" s="116"/>
      <c r="K10" s="116"/>
      <c r="L10" s="116"/>
    </row>
    <row r="11" spans="1:12" x14ac:dyDescent="0.25">
      <c r="A11" s="117" t="s">
        <v>324</v>
      </c>
      <c r="B11" s="118"/>
      <c r="C11" s="118"/>
      <c r="D11" s="118"/>
      <c r="E11" s="118"/>
      <c r="F11" s="118"/>
      <c r="G11" s="118"/>
      <c r="H11" s="118"/>
      <c r="I11" s="118"/>
      <c r="J11" s="118"/>
      <c r="K11" s="118"/>
      <c r="L11" s="118"/>
    </row>
    <row r="12" spans="1:12" ht="15.6" customHeight="1" x14ac:dyDescent="0.25">
      <c r="A12" s="115" t="s">
        <v>33</v>
      </c>
      <c r="B12" s="116"/>
      <c r="C12" s="116"/>
      <c r="D12" s="116"/>
      <c r="E12" s="116"/>
      <c r="F12" s="116"/>
      <c r="G12" s="116"/>
      <c r="H12" s="116"/>
      <c r="I12" s="116"/>
      <c r="J12" s="116"/>
      <c r="K12" s="116"/>
      <c r="L12" s="116"/>
    </row>
    <row r="13" spans="1:12" ht="207.6" customHeight="1" x14ac:dyDescent="0.25">
      <c r="A13" s="150" t="s">
        <v>437</v>
      </c>
      <c r="B13" s="151"/>
      <c r="C13" s="151"/>
      <c r="D13" s="151"/>
      <c r="E13" s="151"/>
      <c r="F13" s="151"/>
      <c r="G13" s="151"/>
      <c r="H13" s="151"/>
      <c r="I13" s="151"/>
      <c r="J13" s="151"/>
      <c r="K13" s="151"/>
      <c r="L13" s="151"/>
    </row>
    <row r="14" spans="1:12" ht="18.600000000000001" customHeight="1" x14ac:dyDescent="0.25">
      <c r="A14" s="115" t="s">
        <v>75</v>
      </c>
      <c r="B14" s="116"/>
      <c r="C14" s="116"/>
      <c r="D14" s="116"/>
      <c r="E14" s="116"/>
      <c r="F14" s="116"/>
      <c r="G14" s="116"/>
      <c r="H14" s="116"/>
      <c r="I14" s="116"/>
      <c r="J14" s="116"/>
      <c r="K14" s="116"/>
      <c r="L14" s="116"/>
    </row>
    <row r="15" spans="1:12" ht="17.45" customHeight="1" x14ac:dyDescent="0.25">
      <c r="A15" s="133" t="s">
        <v>339</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ht="42" customHeight="1" x14ac:dyDescent="0.25">
      <c r="A17" s="139" t="s">
        <v>3</v>
      </c>
      <c r="B17" s="140"/>
      <c r="C17" s="140"/>
      <c r="D17" s="140"/>
      <c r="E17" s="140"/>
      <c r="F17" s="140"/>
      <c r="G17" s="138" t="s">
        <v>329</v>
      </c>
      <c r="H17" s="174"/>
      <c r="I17" s="174"/>
      <c r="J17" s="174"/>
      <c r="K17" s="174"/>
      <c r="L17" s="174"/>
    </row>
    <row r="18" spans="1:12" ht="19.149999999999999" customHeight="1" x14ac:dyDescent="0.25">
      <c r="A18" s="115" t="s">
        <v>34</v>
      </c>
      <c r="B18" s="116"/>
      <c r="C18" s="116"/>
      <c r="D18" s="116"/>
      <c r="E18" s="116"/>
      <c r="F18" s="116"/>
      <c r="G18" s="116"/>
      <c r="H18" s="116"/>
      <c r="I18" s="116"/>
      <c r="J18" s="116"/>
      <c r="K18" s="116"/>
      <c r="L18" s="116"/>
    </row>
    <row r="19" spans="1:12" x14ac:dyDescent="0.25">
      <c r="A19" s="129" t="s">
        <v>139</v>
      </c>
      <c r="B19" s="129"/>
      <c r="C19" s="129"/>
      <c r="D19" s="129"/>
      <c r="E19" s="129"/>
      <c r="F19" s="129"/>
      <c r="G19" s="129"/>
      <c r="H19" s="129"/>
      <c r="I19" s="129"/>
      <c r="J19" s="129"/>
      <c r="K19" s="129"/>
      <c r="L19" s="129"/>
    </row>
    <row r="20" spans="1:12"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31.15" customHeight="1" x14ac:dyDescent="0.25">
      <c r="A21" s="53"/>
      <c r="B21" s="159" t="s">
        <v>330</v>
      </c>
      <c r="C21" s="161"/>
      <c r="D21" s="53"/>
      <c r="E21" s="53"/>
      <c r="F21" s="53"/>
      <c r="G21" s="53"/>
      <c r="H21" s="53"/>
      <c r="I21" s="53"/>
      <c r="J21" s="53"/>
      <c r="K21" s="53"/>
      <c r="L21" s="53"/>
    </row>
    <row r="22" spans="1:12" x14ac:dyDescent="0.25">
      <c r="A22" s="129" t="s">
        <v>334</v>
      </c>
      <c r="B22" s="129"/>
      <c r="C22" s="129"/>
      <c r="D22" s="129"/>
      <c r="E22" s="129"/>
      <c r="F22" s="129"/>
      <c r="G22" s="129"/>
      <c r="H22" s="129"/>
      <c r="I22" s="129"/>
      <c r="J22" s="129"/>
      <c r="K22" s="129"/>
      <c r="L22" s="129"/>
    </row>
    <row r="23" spans="1:12" x14ac:dyDescent="0.25">
      <c r="A23" s="16" t="s">
        <v>35</v>
      </c>
      <c r="B23" s="16" t="s">
        <v>36</v>
      </c>
      <c r="C23" s="16" t="s">
        <v>37</v>
      </c>
      <c r="D23" s="16" t="s">
        <v>38</v>
      </c>
      <c r="E23" s="16" t="s">
        <v>39</v>
      </c>
      <c r="F23" s="16" t="s">
        <v>40</v>
      </c>
      <c r="G23" s="16" t="s">
        <v>41</v>
      </c>
      <c r="H23" s="16" t="s">
        <v>42</v>
      </c>
      <c r="I23" s="16" t="s">
        <v>43</v>
      </c>
      <c r="J23" s="16" t="s">
        <v>44</v>
      </c>
      <c r="K23" s="16" t="s">
        <v>45</v>
      </c>
      <c r="L23" s="16" t="s">
        <v>46</v>
      </c>
    </row>
    <row r="24" spans="1:12" x14ac:dyDescent="0.25">
      <c r="A24" s="159" t="s">
        <v>335</v>
      </c>
      <c r="B24" s="160"/>
      <c r="C24" s="160"/>
      <c r="D24" s="160"/>
      <c r="E24" s="160"/>
      <c r="F24" s="160"/>
      <c r="G24" s="160"/>
      <c r="H24" s="160"/>
      <c r="I24" s="160"/>
      <c r="J24" s="160"/>
      <c r="K24" s="160"/>
      <c r="L24" s="161"/>
    </row>
    <row r="25" spans="1:12" ht="15.6" customHeight="1" x14ac:dyDescent="0.25">
      <c r="A25" s="115" t="s">
        <v>4</v>
      </c>
      <c r="B25" s="116"/>
      <c r="C25" s="116"/>
      <c r="D25" s="116"/>
      <c r="E25" s="116"/>
      <c r="F25" s="116"/>
      <c r="G25" s="116"/>
      <c r="H25" s="116"/>
      <c r="I25" s="116"/>
      <c r="J25" s="116"/>
      <c r="K25" s="116"/>
      <c r="L25" s="116"/>
    </row>
    <row r="26" spans="1:12" ht="14.45" customHeight="1" x14ac:dyDescent="0.25">
      <c r="A26" s="144" t="s">
        <v>331</v>
      </c>
      <c r="B26" s="145"/>
      <c r="C26" s="145"/>
      <c r="D26" s="145"/>
      <c r="E26" s="145"/>
      <c r="F26" s="145"/>
      <c r="G26" s="145"/>
      <c r="H26" s="145"/>
      <c r="I26" s="145"/>
      <c r="J26" s="145"/>
      <c r="K26" s="145"/>
      <c r="L26" s="145"/>
    </row>
    <row r="27" spans="1:12" ht="15.6" customHeight="1" x14ac:dyDescent="0.25">
      <c r="A27" s="115" t="s">
        <v>5</v>
      </c>
      <c r="B27" s="116"/>
      <c r="C27" s="116"/>
      <c r="D27" s="116"/>
      <c r="E27" s="116"/>
      <c r="F27" s="116"/>
      <c r="G27" s="116"/>
      <c r="H27" s="116"/>
      <c r="I27" s="116"/>
      <c r="J27" s="116"/>
      <c r="K27" s="116"/>
      <c r="L27" s="116"/>
    </row>
    <row r="28" spans="1:12" x14ac:dyDescent="0.25">
      <c r="A28" s="117" t="s">
        <v>332</v>
      </c>
      <c r="B28" s="118"/>
      <c r="C28" s="118"/>
      <c r="D28" s="118"/>
      <c r="E28" s="118"/>
      <c r="F28" s="118"/>
      <c r="G28" s="118"/>
      <c r="H28" s="118"/>
      <c r="I28" s="118"/>
      <c r="J28" s="118"/>
      <c r="K28" s="118"/>
      <c r="L28" s="118"/>
    </row>
    <row r="29" spans="1:12" ht="17.45" customHeight="1" x14ac:dyDescent="0.25">
      <c r="A29" s="111" t="s">
        <v>48</v>
      </c>
      <c r="B29" s="112"/>
      <c r="C29" s="112"/>
      <c r="D29" s="112"/>
      <c r="E29" s="112"/>
      <c r="F29" s="112"/>
      <c r="G29" s="112"/>
      <c r="H29" s="112"/>
      <c r="I29" s="112"/>
      <c r="J29" s="112"/>
      <c r="K29" s="112"/>
      <c r="L29" s="112"/>
    </row>
    <row r="30" spans="1:12" x14ac:dyDescent="0.25">
      <c r="A30" s="156"/>
      <c r="B30" s="106"/>
      <c r="C30" s="106"/>
      <c r="D30" s="106"/>
      <c r="E30" s="106"/>
      <c r="F30" s="106"/>
      <c r="G30" s="106"/>
      <c r="H30" s="106"/>
      <c r="I30" s="106"/>
      <c r="J30" s="106"/>
      <c r="K30" s="106"/>
      <c r="L30" s="106"/>
    </row>
    <row r="31" spans="1:12" ht="15.6" customHeight="1" x14ac:dyDescent="0.25">
      <c r="A31" s="115" t="s">
        <v>7</v>
      </c>
      <c r="B31" s="116"/>
      <c r="C31" s="116"/>
      <c r="D31" s="116"/>
      <c r="E31" s="116"/>
      <c r="F31" s="116"/>
      <c r="G31" s="116"/>
      <c r="H31" s="116"/>
      <c r="I31" s="116"/>
      <c r="J31" s="116"/>
      <c r="K31" s="116"/>
      <c r="L31" s="116"/>
    </row>
    <row r="32" spans="1:12" ht="33" customHeight="1" x14ac:dyDescent="0.25">
      <c r="A32" s="121" t="s">
        <v>333</v>
      </c>
      <c r="B32" s="121"/>
      <c r="C32" s="121"/>
      <c r="D32" s="121"/>
      <c r="E32" s="121"/>
      <c r="F32" s="121"/>
      <c r="G32" s="158">
        <f>15*280</f>
        <v>4200</v>
      </c>
      <c r="H32" s="158"/>
      <c r="I32" s="158"/>
      <c r="J32" s="158"/>
      <c r="K32" s="158"/>
      <c r="L32" s="158"/>
    </row>
    <row r="33" spans="1:14" x14ac:dyDescent="0.25">
      <c r="A33" s="119" t="s">
        <v>9</v>
      </c>
      <c r="B33" s="119"/>
      <c r="C33" s="119"/>
      <c r="D33" s="119"/>
      <c r="E33" s="119"/>
      <c r="F33" s="119"/>
      <c r="G33" s="146">
        <f>SUM(G32:L32)</f>
        <v>4200</v>
      </c>
      <c r="H33" s="154"/>
      <c r="I33" s="154"/>
      <c r="J33" s="154"/>
      <c r="K33" s="154"/>
      <c r="L33" s="154"/>
    </row>
    <row r="34" spans="1:14" ht="15.6" customHeight="1" x14ac:dyDescent="0.25">
      <c r="A34" s="115" t="s">
        <v>10</v>
      </c>
      <c r="B34" s="116"/>
      <c r="C34" s="116"/>
      <c r="D34" s="116"/>
      <c r="E34" s="116"/>
      <c r="F34" s="116"/>
      <c r="G34" s="116"/>
      <c r="H34" s="116"/>
      <c r="I34" s="116"/>
      <c r="J34" s="116"/>
      <c r="K34" s="116"/>
      <c r="L34" s="116"/>
    </row>
    <row r="35" spans="1:14" x14ac:dyDescent="0.25">
      <c r="A35" s="17" t="s">
        <v>212</v>
      </c>
      <c r="B35" s="17" t="s">
        <v>210</v>
      </c>
      <c r="C35" s="17">
        <v>2024</v>
      </c>
      <c r="D35" s="17">
        <v>2025</v>
      </c>
      <c r="E35" s="17">
        <v>2026</v>
      </c>
      <c r="F35" s="17">
        <v>2027</v>
      </c>
      <c r="G35" s="17">
        <v>2028</v>
      </c>
      <c r="H35" s="17">
        <v>2029</v>
      </c>
      <c r="I35" s="17">
        <v>2030</v>
      </c>
      <c r="J35" s="17">
        <v>2031</v>
      </c>
      <c r="K35" s="17">
        <v>2032</v>
      </c>
      <c r="L35" s="17">
        <v>2033</v>
      </c>
      <c r="M35" s="17">
        <v>2034</v>
      </c>
      <c r="N35" s="41" t="s">
        <v>215</v>
      </c>
    </row>
    <row r="36" spans="1:14" ht="60" x14ac:dyDescent="0.25">
      <c r="A36" s="37" t="s">
        <v>213</v>
      </c>
      <c r="B36" s="39">
        <v>0.5</v>
      </c>
      <c r="C36" s="38">
        <f>C38*$B$36</f>
        <v>0</v>
      </c>
      <c r="D36" s="38">
        <f t="shared" ref="D36:M36" si="0">D38*$B$36</f>
        <v>840</v>
      </c>
      <c r="E36" s="38">
        <f t="shared" si="0"/>
        <v>140</v>
      </c>
      <c r="F36" s="38">
        <f t="shared" si="0"/>
        <v>140</v>
      </c>
      <c r="G36" s="38">
        <f t="shared" si="0"/>
        <v>140</v>
      </c>
      <c r="H36" s="38">
        <f t="shared" si="0"/>
        <v>140</v>
      </c>
      <c r="I36" s="38">
        <f t="shared" si="0"/>
        <v>140</v>
      </c>
      <c r="J36" s="38">
        <f t="shared" si="0"/>
        <v>140</v>
      </c>
      <c r="K36" s="38">
        <f t="shared" si="0"/>
        <v>140</v>
      </c>
      <c r="L36" s="38">
        <f t="shared" si="0"/>
        <v>140</v>
      </c>
      <c r="M36" s="38">
        <f t="shared" si="0"/>
        <v>140</v>
      </c>
      <c r="N36" s="40">
        <f>SUM(C36:M36)</f>
        <v>2100</v>
      </c>
    </row>
    <row r="37" spans="1:14" ht="30" x14ac:dyDescent="0.25">
      <c r="A37" s="37" t="s">
        <v>211</v>
      </c>
      <c r="B37" s="39">
        <f>1-B36</f>
        <v>0.5</v>
      </c>
      <c r="C37" s="38">
        <f>C38*$B$37</f>
        <v>0</v>
      </c>
      <c r="D37" s="38">
        <f t="shared" ref="D37:M37" si="1">D38*$B$37</f>
        <v>840</v>
      </c>
      <c r="E37" s="38">
        <f t="shared" si="1"/>
        <v>140</v>
      </c>
      <c r="F37" s="38">
        <f t="shared" si="1"/>
        <v>140</v>
      </c>
      <c r="G37" s="38">
        <f t="shared" si="1"/>
        <v>140</v>
      </c>
      <c r="H37" s="38">
        <f t="shared" si="1"/>
        <v>140</v>
      </c>
      <c r="I37" s="38">
        <f t="shared" si="1"/>
        <v>140</v>
      </c>
      <c r="J37" s="38">
        <f t="shared" si="1"/>
        <v>140</v>
      </c>
      <c r="K37" s="38">
        <f t="shared" si="1"/>
        <v>140</v>
      </c>
      <c r="L37" s="38">
        <f t="shared" si="1"/>
        <v>140</v>
      </c>
      <c r="M37" s="38">
        <f t="shared" si="1"/>
        <v>140</v>
      </c>
      <c r="N37" s="40">
        <f>SUM(C37:M37)</f>
        <v>2100</v>
      </c>
    </row>
    <row r="38" spans="1:14" x14ac:dyDescent="0.25">
      <c r="A38" s="130" t="s">
        <v>214</v>
      </c>
      <c r="B38" s="131"/>
      <c r="C38" s="40">
        <v>0</v>
      </c>
      <c r="D38" s="40">
        <f>(6*280)</f>
        <v>1680</v>
      </c>
      <c r="E38" s="40">
        <f>280</f>
        <v>280</v>
      </c>
      <c r="F38" s="40">
        <f>280</f>
        <v>280</v>
      </c>
      <c r="G38" s="40">
        <f>280</f>
        <v>280</v>
      </c>
      <c r="H38" s="40">
        <f>280</f>
        <v>280</v>
      </c>
      <c r="I38" s="40">
        <f>280</f>
        <v>280</v>
      </c>
      <c r="J38" s="40">
        <f>280</f>
        <v>280</v>
      </c>
      <c r="K38" s="40">
        <f>280</f>
        <v>280</v>
      </c>
      <c r="L38" s="40">
        <f>280</f>
        <v>280</v>
      </c>
      <c r="M38" s="40">
        <f>280</f>
        <v>280</v>
      </c>
      <c r="N38" s="40">
        <f>SUM(C38:M38)</f>
        <v>4200</v>
      </c>
    </row>
    <row r="39" spans="1:14" x14ac:dyDescent="0.25">
      <c r="A39" s="1"/>
      <c r="B39" s="1"/>
      <c r="C39" s="1"/>
      <c r="D39" s="1"/>
      <c r="E39" s="1"/>
      <c r="F39" s="1"/>
      <c r="G39" s="1"/>
      <c r="H39" s="1"/>
      <c r="I39" s="1"/>
      <c r="J39" s="1"/>
      <c r="K39" s="1"/>
      <c r="L39" s="1"/>
    </row>
    <row r="40" spans="1:14" x14ac:dyDescent="0.25">
      <c r="A40" s="1"/>
      <c r="B40" s="1"/>
      <c r="C40" s="1"/>
      <c r="D40" s="1"/>
      <c r="E40" s="1"/>
      <c r="F40" s="1"/>
      <c r="G40" s="1"/>
      <c r="H40" s="1"/>
      <c r="I40" s="1"/>
      <c r="J40" s="1"/>
      <c r="K40" s="1"/>
      <c r="L40" s="1"/>
    </row>
  </sheetData>
  <mergeCells count="39">
    <mergeCell ref="A38:B38"/>
    <mergeCell ref="A26:L26"/>
    <mergeCell ref="A27:L27"/>
    <mergeCell ref="A28:L28"/>
    <mergeCell ref="A29:L29"/>
    <mergeCell ref="A30:L30"/>
    <mergeCell ref="A31:L31"/>
    <mergeCell ref="A32:F32"/>
    <mergeCell ref="G32:L32"/>
    <mergeCell ref="A33:F33"/>
    <mergeCell ref="G33:L33"/>
    <mergeCell ref="A34:L34"/>
    <mergeCell ref="A25:L25"/>
    <mergeCell ref="A11:L11"/>
    <mergeCell ref="A12:L12"/>
    <mergeCell ref="A13:L13"/>
    <mergeCell ref="A14:L14"/>
    <mergeCell ref="A15:L15"/>
    <mergeCell ref="A16:F16"/>
    <mergeCell ref="G16:L16"/>
    <mergeCell ref="B21:C21"/>
    <mergeCell ref="A22:L22"/>
    <mergeCell ref="A24:L24"/>
    <mergeCell ref="A17:F17"/>
    <mergeCell ref="G17:L17"/>
    <mergeCell ref="A18:L18"/>
    <mergeCell ref="A19:L19"/>
    <mergeCell ref="A10:L10"/>
    <mergeCell ref="A1:L1"/>
    <mergeCell ref="A2:L2"/>
    <mergeCell ref="A3:L3"/>
    <mergeCell ref="A4:L4"/>
    <mergeCell ref="A5:F5"/>
    <mergeCell ref="G5:L5"/>
    <mergeCell ref="A6:F6"/>
    <mergeCell ref="G6:L9"/>
    <mergeCell ref="A7:F7"/>
    <mergeCell ref="A8:F8"/>
    <mergeCell ref="A9:F9"/>
  </mergeCells>
  <printOptions horizontalCentered="1"/>
  <pageMargins left="0.70866141732283472" right="0.70866141732283472" top="0.74803149606299213" bottom="0.74803149606299213" header="0.31496062992125984" footer="0.31496062992125984"/>
  <pageSetup paperSize="9" scale="61" fitToHeight="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DE3A4-937F-4414-AE4A-B81F9049D06E}">
  <sheetPr>
    <tabColor rgb="FF6DB8DD"/>
    <pageSetUpPr fitToPage="1"/>
  </sheetPr>
  <dimension ref="A1:N53"/>
  <sheetViews>
    <sheetView zoomScaleNormal="100" workbookViewId="0">
      <selection activeCell="N3" sqref="N3"/>
    </sheetView>
  </sheetViews>
  <sheetFormatPr baseColWidth="10" defaultRowHeight="15" x14ac:dyDescent="0.25"/>
  <cols>
    <col min="1" max="1" width="13.7109375" customWidth="1"/>
    <col min="2" max="2" width="10.85546875" customWidth="1"/>
    <col min="3" max="8" width="10.28515625" bestFit="1" customWidth="1"/>
    <col min="9" max="13" width="9.28515625" bestFit="1" customWidth="1"/>
    <col min="14" max="14" width="12.7109375" bestFit="1" customWidth="1"/>
  </cols>
  <sheetData>
    <row r="1" spans="1:12" ht="45" customHeight="1" x14ac:dyDescent="0.25">
      <c r="A1" s="164" t="s">
        <v>336</v>
      </c>
      <c r="B1" s="165"/>
      <c r="C1" s="165"/>
      <c r="D1" s="165"/>
      <c r="E1" s="165"/>
      <c r="F1" s="165"/>
      <c r="G1" s="165"/>
      <c r="H1" s="165"/>
      <c r="I1" s="165"/>
      <c r="J1" s="165"/>
      <c r="K1" s="165"/>
      <c r="L1" s="165"/>
    </row>
    <row r="2" spans="1:12" ht="37.15" customHeight="1" x14ac:dyDescent="0.25">
      <c r="A2" s="175" t="s">
        <v>190</v>
      </c>
      <c r="B2" s="176"/>
      <c r="C2" s="176"/>
      <c r="D2" s="176"/>
      <c r="E2" s="176"/>
      <c r="F2" s="176"/>
      <c r="G2" s="176"/>
      <c r="H2" s="176"/>
      <c r="I2" s="176"/>
      <c r="J2" s="176"/>
      <c r="K2" s="176"/>
      <c r="L2" s="176"/>
    </row>
    <row r="3" spans="1:12" ht="55.9" customHeight="1" x14ac:dyDescent="0.25">
      <c r="A3" s="164" t="s">
        <v>337</v>
      </c>
      <c r="B3" s="165"/>
      <c r="C3" s="165"/>
      <c r="D3" s="165"/>
      <c r="E3" s="165"/>
      <c r="F3" s="165"/>
      <c r="G3" s="165"/>
      <c r="H3" s="165"/>
      <c r="I3" s="165"/>
      <c r="J3" s="165"/>
      <c r="K3" s="165"/>
      <c r="L3" s="165"/>
    </row>
    <row r="4" spans="1:12" ht="15.6" customHeight="1" x14ac:dyDescent="0.25">
      <c r="A4" s="115" t="s">
        <v>155</v>
      </c>
      <c r="B4" s="116"/>
      <c r="C4" s="116"/>
      <c r="D4" s="116"/>
      <c r="E4" s="116"/>
      <c r="F4" s="116"/>
      <c r="G4" s="116"/>
      <c r="H4" s="116"/>
      <c r="I4" s="116"/>
      <c r="J4" s="116"/>
      <c r="K4" s="116"/>
      <c r="L4" s="116"/>
    </row>
    <row r="5" spans="1:12" ht="15.6" customHeight="1" x14ac:dyDescent="0.25">
      <c r="A5" s="137" t="s">
        <v>97</v>
      </c>
      <c r="B5" s="138"/>
      <c r="C5" s="138"/>
      <c r="D5" s="138"/>
      <c r="E5" s="138"/>
      <c r="F5" s="138"/>
      <c r="G5" s="138" t="s">
        <v>150</v>
      </c>
      <c r="H5" s="138"/>
      <c r="I5" s="138"/>
      <c r="J5" s="138"/>
      <c r="K5" s="138"/>
      <c r="L5" s="138"/>
    </row>
    <row r="6" spans="1:12" ht="32.450000000000003" customHeight="1" x14ac:dyDescent="0.25">
      <c r="A6" s="137" t="s">
        <v>296</v>
      </c>
      <c r="B6" s="138"/>
      <c r="C6" s="138"/>
      <c r="D6" s="138"/>
      <c r="E6" s="138"/>
      <c r="F6" s="138"/>
      <c r="G6" s="132"/>
      <c r="H6" s="132"/>
      <c r="I6" s="132"/>
      <c r="J6" s="132"/>
      <c r="K6" s="132"/>
      <c r="L6" s="132"/>
    </row>
    <row r="7" spans="1:12" ht="33.6" customHeight="1" x14ac:dyDescent="0.25">
      <c r="A7" s="137" t="s">
        <v>297</v>
      </c>
      <c r="B7" s="138"/>
      <c r="C7" s="138"/>
      <c r="D7" s="138"/>
      <c r="E7" s="138"/>
      <c r="F7" s="138"/>
      <c r="G7" s="132"/>
      <c r="H7" s="132"/>
      <c r="I7" s="132"/>
      <c r="J7" s="132"/>
      <c r="K7" s="132"/>
      <c r="L7" s="132"/>
    </row>
    <row r="8" spans="1:12" ht="30.6" customHeight="1" x14ac:dyDescent="0.25">
      <c r="A8" s="137" t="s">
        <v>338</v>
      </c>
      <c r="B8" s="138"/>
      <c r="C8" s="138"/>
      <c r="D8" s="138"/>
      <c r="E8" s="138"/>
      <c r="F8" s="138"/>
      <c r="G8" s="132"/>
      <c r="H8" s="132"/>
      <c r="I8" s="132"/>
      <c r="J8" s="132"/>
      <c r="K8" s="132"/>
      <c r="L8" s="132"/>
    </row>
    <row r="9" spans="1:12" ht="31.15" customHeight="1" x14ac:dyDescent="0.25">
      <c r="A9" s="137" t="s">
        <v>101</v>
      </c>
      <c r="B9" s="138"/>
      <c r="C9" s="138"/>
      <c r="D9" s="138"/>
      <c r="E9" s="138"/>
      <c r="F9" s="138"/>
      <c r="G9" s="132"/>
      <c r="H9" s="132"/>
      <c r="I9" s="132"/>
      <c r="J9" s="132"/>
      <c r="K9" s="132"/>
      <c r="L9" s="132"/>
    </row>
    <row r="10" spans="1:12" ht="15.6" customHeight="1" x14ac:dyDescent="0.25">
      <c r="A10" s="115" t="s">
        <v>71</v>
      </c>
      <c r="B10" s="116"/>
      <c r="C10" s="116"/>
      <c r="D10" s="116"/>
      <c r="E10" s="116"/>
      <c r="F10" s="116"/>
      <c r="G10" s="116"/>
      <c r="H10" s="116"/>
      <c r="I10" s="116"/>
      <c r="J10" s="116"/>
      <c r="K10" s="116"/>
      <c r="L10" s="116"/>
    </row>
    <row r="11" spans="1:12" x14ac:dyDescent="0.25">
      <c r="A11" s="117" t="s">
        <v>70</v>
      </c>
      <c r="B11" s="118"/>
      <c r="C11" s="118"/>
      <c r="D11" s="118"/>
      <c r="E11" s="118"/>
      <c r="F11" s="118"/>
      <c r="G11" s="118"/>
      <c r="H11" s="118"/>
      <c r="I11" s="118"/>
      <c r="J11" s="118"/>
      <c r="K11" s="118"/>
      <c r="L11" s="118"/>
    </row>
    <row r="12" spans="1:12" ht="15.6" customHeight="1" x14ac:dyDescent="0.25">
      <c r="A12" s="115" t="s">
        <v>33</v>
      </c>
      <c r="B12" s="116"/>
      <c r="C12" s="116"/>
      <c r="D12" s="116"/>
      <c r="E12" s="116"/>
      <c r="F12" s="116"/>
      <c r="G12" s="116"/>
      <c r="H12" s="116"/>
      <c r="I12" s="116"/>
      <c r="J12" s="116"/>
      <c r="K12" s="116"/>
      <c r="L12" s="116"/>
    </row>
    <row r="13" spans="1:12" ht="317.45" customHeight="1" x14ac:dyDescent="0.25">
      <c r="A13" s="150" t="s">
        <v>360</v>
      </c>
      <c r="B13" s="151"/>
      <c r="C13" s="151"/>
      <c r="D13" s="151"/>
      <c r="E13" s="151"/>
      <c r="F13" s="151"/>
      <c r="G13" s="151"/>
      <c r="H13" s="151"/>
      <c r="I13" s="151"/>
      <c r="J13" s="151"/>
      <c r="K13" s="151"/>
      <c r="L13" s="151"/>
    </row>
    <row r="14" spans="1:12" ht="231.6" customHeight="1" x14ac:dyDescent="0.25">
      <c r="A14" s="150" t="s">
        <v>438</v>
      </c>
      <c r="B14" s="151"/>
      <c r="C14" s="151"/>
      <c r="D14" s="151"/>
      <c r="E14" s="151"/>
      <c r="F14" s="151"/>
      <c r="G14" s="151"/>
      <c r="H14" s="151"/>
      <c r="I14" s="151"/>
      <c r="J14" s="151"/>
      <c r="K14" s="151"/>
      <c r="L14" s="151"/>
    </row>
    <row r="15" spans="1:12" ht="18.600000000000001" customHeight="1" x14ac:dyDescent="0.25">
      <c r="A15" s="115" t="s">
        <v>75</v>
      </c>
      <c r="B15" s="116"/>
      <c r="C15" s="116"/>
      <c r="D15" s="116"/>
      <c r="E15" s="116"/>
      <c r="F15" s="116"/>
      <c r="G15" s="116"/>
      <c r="H15" s="116"/>
      <c r="I15" s="116"/>
      <c r="J15" s="116"/>
      <c r="K15" s="116"/>
      <c r="L15" s="116"/>
    </row>
    <row r="16" spans="1:12" ht="17.45" customHeight="1" x14ac:dyDescent="0.25">
      <c r="A16" s="133" t="s">
        <v>93</v>
      </c>
      <c r="B16" s="134"/>
      <c r="C16" s="134"/>
      <c r="D16" s="134"/>
      <c r="E16" s="134"/>
      <c r="F16" s="134"/>
      <c r="G16" s="134"/>
      <c r="H16" s="134"/>
      <c r="I16" s="134"/>
      <c r="J16" s="134"/>
      <c r="K16" s="134"/>
      <c r="L16" s="134"/>
    </row>
    <row r="17" spans="1:12" ht="15.6" customHeight="1" x14ac:dyDescent="0.25">
      <c r="A17" s="115" t="s">
        <v>1</v>
      </c>
      <c r="B17" s="116"/>
      <c r="C17" s="116"/>
      <c r="D17" s="116"/>
      <c r="E17" s="116"/>
      <c r="F17" s="116"/>
      <c r="G17" s="125" t="s">
        <v>2</v>
      </c>
      <c r="H17" s="125"/>
      <c r="I17" s="125"/>
      <c r="J17" s="125"/>
      <c r="K17" s="125"/>
      <c r="L17" s="125"/>
    </row>
    <row r="18" spans="1:12" ht="42" customHeight="1" x14ac:dyDescent="0.25">
      <c r="A18" s="139" t="s">
        <v>3</v>
      </c>
      <c r="B18" s="140"/>
      <c r="C18" s="140"/>
      <c r="D18" s="140"/>
      <c r="E18" s="140"/>
      <c r="F18" s="140"/>
      <c r="G18" s="138" t="s">
        <v>340</v>
      </c>
      <c r="H18" s="174"/>
      <c r="I18" s="174"/>
      <c r="J18" s="174"/>
      <c r="K18" s="174"/>
      <c r="L18" s="174"/>
    </row>
    <row r="19" spans="1:12" ht="19.149999999999999" customHeight="1" x14ac:dyDescent="0.25">
      <c r="A19" s="115" t="s">
        <v>34</v>
      </c>
      <c r="B19" s="116"/>
      <c r="C19" s="116"/>
      <c r="D19" s="116"/>
      <c r="E19" s="116"/>
      <c r="F19" s="116"/>
      <c r="G19" s="116"/>
      <c r="H19" s="116"/>
      <c r="I19" s="116"/>
      <c r="J19" s="116"/>
      <c r="K19" s="116"/>
      <c r="L19" s="116"/>
    </row>
    <row r="20" spans="1:12" x14ac:dyDescent="0.25">
      <c r="A20" s="129" t="s">
        <v>139</v>
      </c>
      <c r="B20" s="129"/>
      <c r="C20" s="129"/>
      <c r="D20" s="129"/>
      <c r="E20" s="129"/>
      <c r="F20" s="129"/>
      <c r="G20" s="129"/>
      <c r="H20" s="129"/>
      <c r="I20" s="129"/>
      <c r="J20" s="129"/>
      <c r="K20" s="129"/>
      <c r="L20" s="129"/>
    </row>
    <row r="21" spans="1:12" x14ac:dyDescent="0.25">
      <c r="A21" s="16" t="s">
        <v>35</v>
      </c>
      <c r="B21" s="16" t="s">
        <v>36</v>
      </c>
      <c r="C21" s="16" t="s">
        <v>37</v>
      </c>
      <c r="D21" s="16" t="s">
        <v>38</v>
      </c>
      <c r="E21" s="16" t="s">
        <v>39</v>
      </c>
      <c r="F21" s="16" t="s">
        <v>40</v>
      </c>
      <c r="G21" s="16" t="s">
        <v>41</v>
      </c>
      <c r="H21" s="16" t="s">
        <v>42</v>
      </c>
      <c r="I21" s="16" t="s">
        <v>43</v>
      </c>
      <c r="J21" s="16" t="s">
        <v>44</v>
      </c>
      <c r="K21" s="16" t="s">
        <v>45</v>
      </c>
      <c r="L21" s="16" t="s">
        <v>46</v>
      </c>
    </row>
    <row r="22" spans="1:12" ht="31.15" customHeight="1" x14ac:dyDescent="0.25">
      <c r="A22" s="52" t="s">
        <v>342</v>
      </c>
      <c r="B22" s="68"/>
      <c r="C22" s="121" t="s">
        <v>344</v>
      </c>
      <c r="D22" s="121"/>
      <c r="E22" s="121"/>
      <c r="F22" s="108" t="s">
        <v>343</v>
      </c>
      <c r="G22" s="109"/>
      <c r="H22" s="110"/>
      <c r="I22" s="53"/>
      <c r="J22" s="53"/>
      <c r="K22" s="53"/>
      <c r="L22" s="53"/>
    </row>
    <row r="23" spans="1:12" x14ac:dyDescent="0.25">
      <c r="A23" s="129" t="s">
        <v>346</v>
      </c>
      <c r="B23" s="129"/>
      <c r="C23" s="129"/>
      <c r="D23" s="129"/>
      <c r="E23" s="129"/>
      <c r="F23" s="129"/>
      <c r="G23" s="129"/>
      <c r="H23" s="129"/>
      <c r="I23" s="129"/>
      <c r="J23" s="129"/>
      <c r="K23" s="129"/>
      <c r="L23" s="129"/>
    </row>
    <row r="24" spans="1:12" x14ac:dyDescent="0.25">
      <c r="A24" s="16" t="s">
        <v>35</v>
      </c>
      <c r="B24" s="16" t="s">
        <v>36</v>
      </c>
      <c r="C24" s="16" t="s">
        <v>37</v>
      </c>
      <c r="D24" s="16" t="s">
        <v>38</v>
      </c>
      <c r="E24" s="16" t="s">
        <v>39</v>
      </c>
      <c r="F24" s="16" t="s">
        <v>40</v>
      </c>
      <c r="G24" s="16" t="s">
        <v>41</v>
      </c>
      <c r="H24" s="16" t="s">
        <v>42</v>
      </c>
      <c r="I24" s="16" t="s">
        <v>43</v>
      </c>
      <c r="J24" s="16" t="s">
        <v>44</v>
      </c>
      <c r="K24" s="16" t="s">
        <v>45</v>
      </c>
      <c r="L24" s="16" t="s">
        <v>46</v>
      </c>
    </row>
    <row r="25" spans="1:12" x14ac:dyDescent="0.25">
      <c r="A25" s="159" t="s">
        <v>341</v>
      </c>
      <c r="B25" s="160"/>
      <c r="C25" s="160"/>
      <c r="D25" s="160"/>
      <c r="E25" s="160"/>
      <c r="F25" s="160"/>
      <c r="G25" s="160"/>
      <c r="H25" s="160"/>
      <c r="I25" s="160"/>
      <c r="J25" s="160"/>
      <c r="K25" s="160"/>
      <c r="L25" s="161"/>
    </row>
    <row r="26" spans="1:12" ht="31.9" customHeight="1" x14ac:dyDescent="0.25">
      <c r="A26" s="52"/>
      <c r="B26" s="52"/>
      <c r="C26" s="159" t="s">
        <v>345</v>
      </c>
      <c r="D26" s="161"/>
      <c r="E26" s="52"/>
      <c r="F26" s="52"/>
      <c r="G26" s="52"/>
      <c r="H26" s="52"/>
      <c r="I26" s="52"/>
      <c r="J26" s="52"/>
      <c r="K26" s="52"/>
      <c r="L26" s="52"/>
    </row>
    <row r="27" spans="1:12" x14ac:dyDescent="0.25">
      <c r="A27" s="129" t="s">
        <v>347</v>
      </c>
      <c r="B27" s="129"/>
      <c r="C27" s="129"/>
      <c r="D27" s="129"/>
      <c r="E27" s="129"/>
      <c r="F27" s="129"/>
      <c r="G27" s="129"/>
      <c r="H27" s="129"/>
      <c r="I27" s="129"/>
      <c r="J27" s="129"/>
      <c r="K27" s="129"/>
      <c r="L27" s="129"/>
    </row>
    <row r="28" spans="1:12" x14ac:dyDescent="0.25">
      <c r="A28" s="16" t="s">
        <v>35</v>
      </c>
      <c r="B28" s="16" t="s">
        <v>36</v>
      </c>
      <c r="C28" s="16" t="s">
        <v>37</v>
      </c>
      <c r="D28" s="16" t="s">
        <v>38</v>
      </c>
      <c r="E28" s="16" t="s">
        <v>39</v>
      </c>
      <c r="F28" s="16" t="s">
        <v>40</v>
      </c>
      <c r="G28" s="16" t="s">
        <v>41</v>
      </c>
      <c r="H28" s="16" t="s">
        <v>42</v>
      </c>
      <c r="I28" s="16" t="s">
        <v>43</v>
      </c>
      <c r="J28" s="16" t="s">
        <v>44</v>
      </c>
      <c r="K28" s="16" t="s">
        <v>45</v>
      </c>
      <c r="L28" s="16" t="s">
        <v>46</v>
      </c>
    </row>
    <row r="29" spans="1:12" x14ac:dyDescent="0.25">
      <c r="A29" s="159" t="s">
        <v>341</v>
      </c>
      <c r="B29" s="160"/>
      <c r="C29" s="160"/>
      <c r="D29" s="160"/>
      <c r="E29" s="160"/>
      <c r="F29" s="160"/>
      <c r="G29" s="160"/>
      <c r="H29" s="160"/>
      <c r="I29" s="160"/>
      <c r="J29" s="160"/>
      <c r="K29" s="160"/>
      <c r="L29" s="161"/>
    </row>
    <row r="30" spans="1:12" ht="15.6" customHeight="1" x14ac:dyDescent="0.25">
      <c r="A30" s="115" t="s">
        <v>4</v>
      </c>
      <c r="B30" s="116"/>
      <c r="C30" s="116"/>
      <c r="D30" s="116"/>
      <c r="E30" s="116"/>
      <c r="F30" s="116"/>
      <c r="G30" s="116"/>
      <c r="H30" s="116"/>
      <c r="I30" s="116"/>
      <c r="J30" s="116"/>
      <c r="K30" s="116"/>
      <c r="L30" s="116"/>
    </row>
    <row r="31" spans="1:12" ht="31.15" customHeight="1" x14ac:dyDescent="0.25">
      <c r="A31" s="144" t="s">
        <v>348</v>
      </c>
      <c r="B31" s="145"/>
      <c r="C31" s="145"/>
      <c r="D31" s="145"/>
      <c r="E31" s="145"/>
      <c r="F31" s="145"/>
      <c r="G31" s="145"/>
      <c r="H31" s="145"/>
      <c r="I31" s="145"/>
      <c r="J31" s="145"/>
      <c r="K31" s="145"/>
      <c r="L31" s="145"/>
    </row>
    <row r="32" spans="1:12" ht="15.6" customHeight="1" x14ac:dyDescent="0.25">
      <c r="A32" s="115" t="s">
        <v>5</v>
      </c>
      <c r="B32" s="116"/>
      <c r="C32" s="116"/>
      <c r="D32" s="116"/>
      <c r="E32" s="116"/>
      <c r="F32" s="116"/>
      <c r="G32" s="116"/>
      <c r="H32" s="116"/>
      <c r="I32" s="116"/>
      <c r="J32" s="116"/>
      <c r="K32" s="116"/>
      <c r="L32" s="116"/>
    </row>
    <row r="33" spans="1:14" ht="47.45" customHeight="1" x14ac:dyDescent="0.25">
      <c r="A33" s="139" t="s">
        <v>349</v>
      </c>
      <c r="B33" s="140"/>
      <c r="C33" s="140"/>
      <c r="D33" s="140"/>
      <c r="E33" s="140"/>
      <c r="F33" s="140"/>
      <c r="G33" s="140"/>
      <c r="H33" s="140"/>
      <c r="I33" s="140"/>
      <c r="J33" s="140"/>
      <c r="K33" s="140"/>
      <c r="L33" s="140"/>
    </row>
    <row r="34" spans="1:14" ht="17.45" customHeight="1" x14ac:dyDescent="0.25">
      <c r="A34" s="111" t="s">
        <v>48</v>
      </c>
      <c r="B34" s="112"/>
      <c r="C34" s="112"/>
      <c r="D34" s="112"/>
      <c r="E34" s="112"/>
      <c r="F34" s="112"/>
      <c r="G34" s="112"/>
      <c r="H34" s="112"/>
      <c r="I34" s="112"/>
      <c r="J34" s="112"/>
      <c r="K34" s="112"/>
      <c r="L34" s="112"/>
    </row>
    <row r="35" spans="1:14" x14ac:dyDescent="0.25">
      <c r="A35" s="156"/>
      <c r="B35" s="106"/>
      <c r="C35" s="106"/>
      <c r="D35" s="106"/>
      <c r="E35" s="106"/>
      <c r="F35" s="106"/>
      <c r="G35" s="106"/>
      <c r="H35" s="106"/>
      <c r="I35" s="106"/>
      <c r="J35" s="106"/>
      <c r="K35" s="106"/>
      <c r="L35" s="106"/>
    </row>
    <row r="36" spans="1:14" ht="15.6" customHeight="1" x14ac:dyDescent="0.25">
      <c r="A36" s="115" t="s">
        <v>7</v>
      </c>
      <c r="B36" s="116"/>
      <c r="C36" s="116"/>
      <c r="D36" s="116"/>
      <c r="E36" s="116"/>
      <c r="F36" s="116"/>
      <c r="G36" s="116"/>
      <c r="H36" s="116"/>
      <c r="I36" s="116"/>
      <c r="J36" s="116"/>
      <c r="K36" s="116"/>
      <c r="L36" s="116"/>
    </row>
    <row r="37" spans="1:14" x14ac:dyDescent="0.25">
      <c r="A37" s="121" t="s">
        <v>350</v>
      </c>
      <c r="B37" s="121"/>
      <c r="C37" s="121"/>
      <c r="D37" s="121"/>
      <c r="E37" s="121"/>
      <c r="F37" s="121"/>
      <c r="G37" s="158">
        <f>3538+16200+(280*10)</f>
        <v>22538</v>
      </c>
      <c r="H37" s="158"/>
      <c r="I37" s="158"/>
      <c r="J37" s="158"/>
      <c r="K37" s="158"/>
      <c r="L37" s="158"/>
    </row>
    <row r="38" spans="1:14" ht="33" customHeight="1" x14ac:dyDescent="0.25">
      <c r="A38" s="159" t="s">
        <v>351</v>
      </c>
      <c r="B38" s="160"/>
      <c r="C38" s="160"/>
      <c r="D38" s="160"/>
      <c r="E38" s="160"/>
      <c r="F38" s="161"/>
      <c r="G38" s="177">
        <v>112500</v>
      </c>
      <c r="H38" s="178"/>
      <c r="I38" s="178"/>
      <c r="J38" s="178"/>
      <c r="K38" s="178"/>
      <c r="L38" s="179"/>
    </row>
    <row r="39" spans="1:14" x14ac:dyDescent="0.25">
      <c r="A39" s="119" t="s">
        <v>9</v>
      </c>
      <c r="B39" s="119"/>
      <c r="C39" s="119"/>
      <c r="D39" s="119"/>
      <c r="E39" s="119"/>
      <c r="F39" s="119"/>
      <c r="G39" s="146">
        <f>SUM(G37:L38)</f>
        <v>135038</v>
      </c>
      <c r="H39" s="154"/>
      <c r="I39" s="154"/>
      <c r="J39" s="154"/>
      <c r="K39" s="154"/>
      <c r="L39" s="154"/>
    </row>
    <row r="40" spans="1:14" ht="15.6" customHeight="1" x14ac:dyDescent="0.25">
      <c r="A40" s="115" t="s">
        <v>10</v>
      </c>
      <c r="B40" s="116"/>
      <c r="C40" s="116"/>
      <c r="D40" s="116"/>
      <c r="E40" s="116"/>
      <c r="F40" s="116"/>
      <c r="G40" s="116"/>
      <c r="H40" s="116"/>
      <c r="I40" s="116"/>
      <c r="J40" s="116"/>
      <c r="K40" s="116"/>
      <c r="L40" s="116"/>
    </row>
    <row r="41" spans="1:14" x14ac:dyDescent="0.25">
      <c r="A41" s="17" t="s">
        <v>212</v>
      </c>
      <c r="B41" s="17" t="s">
        <v>210</v>
      </c>
      <c r="C41" s="17">
        <v>2024</v>
      </c>
      <c r="D41" s="17">
        <v>2025</v>
      </c>
      <c r="E41" s="17">
        <v>2026</v>
      </c>
      <c r="F41" s="17">
        <v>2027</v>
      </c>
      <c r="G41" s="17">
        <v>2028</v>
      </c>
      <c r="H41" s="17">
        <v>2029</v>
      </c>
      <c r="I41" s="17">
        <v>2030</v>
      </c>
      <c r="J41" s="17">
        <v>2031</v>
      </c>
      <c r="K41" s="17">
        <v>2032</v>
      </c>
      <c r="L41" s="17">
        <v>2033</v>
      </c>
      <c r="M41" s="17">
        <v>2034</v>
      </c>
      <c r="N41" s="41" t="s">
        <v>215</v>
      </c>
    </row>
    <row r="42" spans="1:14" x14ac:dyDescent="0.25">
      <c r="A42" s="180" t="s">
        <v>352</v>
      </c>
      <c r="B42" s="181"/>
      <c r="C42" s="181"/>
      <c r="D42" s="181"/>
      <c r="E42" s="181"/>
      <c r="F42" s="181"/>
      <c r="G42" s="181"/>
      <c r="H42" s="181"/>
      <c r="I42" s="181"/>
      <c r="J42" s="181"/>
      <c r="K42" s="181"/>
      <c r="L42" s="181"/>
      <c r="M42" s="181"/>
      <c r="N42" s="182"/>
    </row>
    <row r="43" spans="1:14" ht="75" x14ac:dyDescent="0.25">
      <c r="A43" s="37" t="s">
        <v>353</v>
      </c>
      <c r="B43" s="39">
        <v>0.8</v>
      </c>
      <c r="C43" s="38">
        <f t="shared" ref="C43:M43" si="0">C45*$B$43</f>
        <v>0</v>
      </c>
      <c r="D43" s="38">
        <f t="shared" si="0"/>
        <v>15790.400000000001</v>
      </c>
      <c r="E43" s="38">
        <f t="shared" si="0"/>
        <v>2240</v>
      </c>
      <c r="F43" s="38">
        <f t="shared" si="0"/>
        <v>0</v>
      </c>
      <c r="G43" s="38">
        <f t="shared" si="0"/>
        <v>0</v>
      </c>
      <c r="H43" s="38">
        <f t="shared" si="0"/>
        <v>0</v>
      </c>
      <c r="I43" s="38">
        <f t="shared" si="0"/>
        <v>0</v>
      </c>
      <c r="J43" s="38">
        <f t="shared" si="0"/>
        <v>0</v>
      </c>
      <c r="K43" s="38">
        <f t="shared" si="0"/>
        <v>0</v>
      </c>
      <c r="L43" s="38">
        <f t="shared" si="0"/>
        <v>0</v>
      </c>
      <c r="M43" s="38">
        <f t="shared" si="0"/>
        <v>0</v>
      </c>
      <c r="N43" s="40">
        <f>SUM(C43:M43)</f>
        <v>18030.400000000001</v>
      </c>
    </row>
    <row r="44" spans="1:14" ht="30" x14ac:dyDescent="0.25">
      <c r="A44" s="37" t="s">
        <v>211</v>
      </c>
      <c r="B44" s="39">
        <f>1-B43</f>
        <v>0.19999999999999996</v>
      </c>
      <c r="C44" s="38">
        <f t="shared" ref="C44:M44" si="1">C45*$B$44</f>
        <v>0</v>
      </c>
      <c r="D44" s="38">
        <f t="shared" si="1"/>
        <v>3947.599999999999</v>
      </c>
      <c r="E44" s="38">
        <f t="shared" si="1"/>
        <v>559.99999999999989</v>
      </c>
      <c r="F44" s="38">
        <f t="shared" si="1"/>
        <v>0</v>
      </c>
      <c r="G44" s="38">
        <f t="shared" si="1"/>
        <v>0</v>
      </c>
      <c r="H44" s="38">
        <f t="shared" si="1"/>
        <v>0</v>
      </c>
      <c r="I44" s="38">
        <f t="shared" si="1"/>
        <v>0</v>
      </c>
      <c r="J44" s="38">
        <f t="shared" si="1"/>
        <v>0</v>
      </c>
      <c r="K44" s="38">
        <f t="shared" si="1"/>
        <v>0</v>
      </c>
      <c r="L44" s="38">
        <f t="shared" si="1"/>
        <v>0</v>
      </c>
      <c r="M44" s="38">
        <f t="shared" si="1"/>
        <v>0</v>
      </c>
      <c r="N44" s="40">
        <f>SUM(C44:M44)</f>
        <v>4507.5999999999985</v>
      </c>
    </row>
    <row r="45" spans="1:14" x14ac:dyDescent="0.25">
      <c r="A45" s="183" t="s">
        <v>354</v>
      </c>
      <c r="B45" s="184"/>
      <c r="C45" s="69">
        <v>0</v>
      </c>
      <c r="D45" s="69">
        <v>19738</v>
      </c>
      <c r="E45" s="69">
        <f>(280*10)</f>
        <v>2800</v>
      </c>
      <c r="F45" s="69">
        <v>0</v>
      </c>
      <c r="G45" s="69">
        <v>0</v>
      </c>
      <c r="H45" s="69">
        <v>0</v>
      </c>
      <c r="I45" s="69">
        <v>0</v>
      </c>
      <c r="J45" s="69">
        <v>0</v>
      </c>
      <c r="K45" s="69">
        <v>0</v>
      </c>
      <c r="L45" s="69">
        <v>0</v>
      </c>
      <c r="M45" s="69">
        <v>0</v>
      </c>
      <c r="N45" s="40">
        <f>SUM(C45:M45)</f>
        <v>22538</v>
      </c>
    </row>
    <row r="46" spans="1:14" x14ac:dyDescent="0.25">
      <c r="A46" s="186" t="s">
        <v>359</v>
      </c>
      <c r="B46" s="187"/>
      <c r="C46" s="187"/>
      <c r="D46" s="187"/>
      <c r="E46" s="187"/>
      <c r="F46" s="187"/>
      <c r="G46" s="187"/>
      <c r="H46" s="187"/>
      <c r="I46" s="187"/>
      <c r="J46" s="187"/>
      <c r="K46" s="187"/>
      <c r="L46" s="187"/>
      <c r="M46" s="187"/>
      <c r="N46" s="184"/>
    </row>
    <row r="47" spans="1:14" x14ac:dyDescent="0.25">
      <c r="A47" s="37" t="s">
        <v>355</v>
      </c>
      <c r="B47" s="39">
        <v>0.1</v>
      </c>
      <c r="C47" s="38">
        <f>C50*$B$47</f>
        <v>0</v>
      </c>
      <c r="D47" s="38">
        <f t="shared" ref="D47:M47" si="2">D50*$B$47</f>
        <v>1500</v>
      </c>
      <c r="E47" s="38">
        <f t="shared" si="2"/>
        <v>2250</v>
      </c>
      <c r="F47" s="38">
        <f t="shared" si="2"/>
        <v>2250</v>
      </c>
      <c r="G47" s="38">
        <f t="shared" si="2"/>
        <v>2250</v>
      </c>
      <c r="H47" s="38">
        <f t="shared" si="2"/>
        <v>2250</v>
      </c>
      <c r="I47" s="38">
        <f t="shared" si="2"/>
        <v>750</v>
      </c>
      <c r="J47" s="38">
        <f t="shared" si="2"/>
        <v>0</v>
      </c>
      <c r="K47" s="38">
        <f t="shared" si="2"/>
        <v>0</v>
      </c>
      <c r="L47" s="38">
        <f t="shared" si="2"/>
        <v>0</v>
      </c>
      <c r="M47" s="38">
        <f t="shared" si="2"/>
        <v>0</v>
      </c>
      <c r="N47" s="40">
        <f t="shared" ref="N47:N50" si="3">SUM(C47:M47)</f>
        <v>11250</v>
      </c>
    </row>
    <row r="48" spans="1:14" x14ac:dyDescent="0.25">
      <c r="A48" s="37" t="s">
        <v>356</v>
      </c>
      <c r="B48" s="39">
        <v>0.2</v>
      </c>
      <c r="C48" s="38">
        <f>C50*$B$48</f>
        <v>0</v>
      </c>
      <c r="D48" s="38">
        <f t="shared" ref="D48:M48" si="4">D50*$B$48</f>
        <v>3000</v>
      </c>
      <c r="E48" s="38">
        <f t="shared" si="4"/>
        <v>4500</v>
      </c>
      <c r="F48" s="38">
        <f t="shared" si="4"/>
        <v>4500</v>
      </c>
      <c r="G48" s="38">
        <f t="shared" si="4"/>
        <v>4500</v>
      </c>
      <c r="H48" s="38">
        <f t="shared" si="4"/>
        <v>4500</v>
      </c>
      <c r="I48" s="38">
        <f t="shared" si="4"/>
        <v>1500</v>
      </c>
      <c r="J48" s="38">
        <f t="shared" si="4"/>
        <v>0</v>
      </c>
      <c r="K48" s="38">
        <f t="shared" si="4"/>
        <v>0</v>
      </c>
      <c r="L48" s="38">
        <f t="shared" si="4"/>
        <v>0</v>
      </c>
      <c r="M48" s="38">
        <f t="shared" si="4"/>
        <v>0</v>
      </c>
      <c r="N48" s="40">
        <f t="shared" si="3"/>
        <v>22500</v>
      </c>
    </row>
    <row r="49" spans="1:14" ht="60" x14ac:dyDescent="0.25">
      <c r="A49" s="37" t="s">
        <v>357</v>
      </c>
      <c r="B49" s="39">
        <v>0.7</v>
      </c>
      <c r="C49" s="38">
        <f>C50*$B$49</f>
        <v>0</v>
      </c>
      <c r="D49" s="38">
        <f t="shared" ref="D49:M49" si="5">D50*$B$49</f>
        <v>10500</v>
      </c>
      <c r="E49" s="38">
        <f t="shared" si="5"/>
        <v>15749.999999999998</v>
      </c>
      <c r="F49" s="38">
        <f t="shared" si="5"/>
        <v>15749.999999999998</v>
      </c>
      <c r="G49" s="38">
        <f t="shared" si="5"/>
        <v>15749.999999999998</v>
      </c>
      <c r="H49" s="38">
        <f t="shared" si="5"/>
        <v>15749.999999999998</v>
      </c>
      <c r="I49" s="38">
        <f t="shared" si="5"/>
        <v>5250</v>
      </c>
      <c r="J49" s="38">
        <f t="shared" si="5"/>
        <v>0</v>
      </c>
      <c r="K49" s="38">
        <f t="shared" si="5"/>
        <v>0</v>
      </c>
      <c r="L49" s="38">
        <f t="shared" si="5"/>
        <v>0</v>
      </c>
      <c r="M49" s="38">
        <f t="shared" si="5"/>
        <v>0</v>
      </c>
      <c r="N49" s="40">
        <f t="shared" si="3"/>
        <v>78750</v>
      </c>
    </row>
    <row r="50" spans="1:14" x14ac:dyDescent="0.25">
      <c r="A50" s="185" t="s">
        <v>358</v>
      </c>
      <c r="B50" s="185"/>
      <c r="C50" s="69">
        <v>0</v>
      </c>
      <c r="D50" s="69">
        <v>15000</v>
      </c>
      <c r="E50" s="69">
        <f>15000+7500</f>
        <v>22500</v>
      </c>
      <c r="F50" s="69">
        <f>15000+7500</f>
        <v>22500</v>
      </c>
      <c r="G50" s="69">
        <f>15000+7500</f>
        <v>22500</v>
      </c>
      <c r="H50" s="69">
        <f>15000+7500</f>
        <v>22500</v>
      </c>
      <c r="I50" s="69">
        <v>7500</v>
      </c>
      <c r="J50" s="69">
        <v>0</v>
      </c>
      <c r="K50" s="69">
        <v>0</v>
      </c>
      <c r="L50" s="69">
        <v>0</v>
      </c>
      <c r="M50" s="69">
        <v>0</v>
      </c>
      <c r="N50" s="40">
        <f t="shared" si="3"/>
        <v>112500</v>
      </c>
    </row>
    <row r="51" spans="1:14" x14ac:dyDescent="0.25">
      <c r="A51" s="154" t="s">
        <v>214</v>
      </c>
      <c r="B51" s="154"/>
      <c r="C51" s="41">
        <v>0</v>
      </c>
      <c r="D51" s="40">
        <f>SUM(D45,D50)</f>
        <v>34738</v>
      </c>
      <c r="E51" s="40">
        <f t="shared" ref="E51:N51" si="6">SUM(E45,E50)</f>
        <v>25300</v>
      </c>
      <c r="F51" s="40">
        <f t="shared" si="6"/>
        <v>22500</v>
      </c>
      <c r="G51" s="40">
        <f t="shared" si="6"/>
        <v>22500</v>
      </c>
      <c r="H51" s="40">
        <f t="shared" si="6"/>
        <v>22500</v>
      </c>
      <c r="I51" s="40">
        <f t="shared" si="6"/>
        <v>7500</v>
      </c>
      <c r="J51" s="40">
        <f t="shared" si="6"/>
        <v>0</v>
      </c>
      <c r="K51" s="40">
        <f t="shared" si="6"/>
        <v>0</v>
      </c>
      <c r="L51" s="40">
        <f t="shared" si="6"/>
        <v>0</v>
      </c>
      <c r="M51" s="40">
        <f t="shared" si="6"/>
        <v>0</v>
      </c>
      <c r="N51" s="40">
        <f t="shared" si="6"/>
        <v>135038</v>
      </c>
    </row>
    <row r="52" spans="1:14" x14ac:dyDescent="0.25">
      <c r="A52" s="70"/>
      <c r="B52" s="70"/>
      <c r="C52" s="70"/>
      <c r="D52" s="70"/>
      <c r="E52" s="70"/>
      <c r="F52" s="70"/>
      <c r="G52" s="70"/>
      <c r="H52" s="70"/>
      <c r="I52" s="70"/>
      <c r="J52" s="70"/>
      <c r="K52" s="70"/>
      <c r="L52" s="70"/>
    </row>
    <row r="53" spans="1:14" x14ac:dyDescent="0.25">
      <c r="A53" s="1"/>
      <c r="B53" s="1"/>
      <c r="C53" s="1"/>
      <c r="D53" s="1"/>
      <c r="E53" s="1"/>
      <c r="F53" s="1"/>
      <c r="G53" s="1"/>
      <c r="H53" s="1"/>
      <c r="I53" s="1"/>
      <c r="J53" s="1"/>
      <c r="K53" s="1"/>
      <c r="L53" s="1"/>
    </row>
  </sheetData>
  <mergeCells count="50">
    <mergeCell ref="A1:L1"/>
    <mergeCell ref="A2:L2"/>
    <mergeCell ref="A3:L3"/>
    <mergeCell ref="A4:L4"/>
    <mergeCell ref="A5:F5"/>
    <mergeCell ref="G5:L5"/>
    <mergeCell ref="A17:F17"/>
    <mergeCell ref="G17:L17"/>
    <mergeCell ref="A6:F6"/>
    <mergeCell ref="G6:L9"/>
    <mergeCell ref="A7:F7"/>
    <mergeCell ref="A8:F8"/>
    <mergeCell ref="A9:F9"/>
    <mergeCell ref="A10:L10"/>
    <mergeCell ref="A14:L14"/>
    <mergeCell ref="A11:L11"/>
    <mergeCell ref="A12:L12"/>
    <mergeCell ref="A13:L13"/>
    <mergeCell ref="A15:L15"/>
    <mergeCell ref="A16:L16"/>
    <mergeCell ref="A34:L34"/>
    <mergeCell ref="A18:F18"/>
    <mergeCell ref="G18:L18"/>
    <mergeCell ref="A19:L19"/>
    <mergeCell ref="A20:L20"/>
    <mergeCell ref="A23:L23"/>
    <mergeCell ref="F22:H22"/>
    <mergeCell ref="C22:E22"/>
    <mergeCell ref="C26:D26"/>
    <mergeCell ref="A27:L27"/>
    <mergeCell ref="A29:L29"/>
    <mergeCell ref="A25:L25"/>
    <mergeCell ref="A30:L30"/>
    <mergeCell ref="A31:L31"/>
    <mergeCell ref="A32:L32"/>
    <mergeCell ref="A33:L33"/>
    <mergeCell ref="A40:L40"/>
    <mergeCell ref="A51:B51"/>
    <mergeCell ref="A35:L35"/>
    <mergeCell ref="A36:L36"/>
    <mergeCell ref="A37:F37"/>
    <mergeCell ref="G37:L37"/>
    <mergeCell ref="A39:F39"/>
    <mergeCell ref="G39:L39"/>
    <mergeCell ref="A38:F38"/>
    <mergeCell ref="G38:L38"/>
    <mergeCell ref="A42:N42"/>
    <mergeCell ref="A45:B45"/>
    <mergeCell ref="A50:B50"/>
    <mergeCell ref="A46:N46"/>
  </mergeCells>
  <printOptions horizontalCentered="1"/>
  <pageMargins left="0.70866141732283472" right="0.70866141732283472" top="0.74803149606299213" bottom="0.74803149606299213" header="0.31496062992125984" footer="0.31496062992125984"/>
  <pageSetup paperSize="9" scale="59" fitToHeight="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A1FF2-6343-4CBA-A33D-100152DE9FB7}">
  <sheetPr>
    <tabColor rgb="FF6DB8DD"/>
    <pageSetUpPr fitToPage="1"/>
  </sheetPr>
  <dimension ref="A1:N41"/>
  <sheetViews>
    <sheetView zoomScaleNormal="100" workbookViewId="0">
      <selection activeCell="N3" sqref="N3"/>
    </sheetView>
  </sheetViews>
  <sheetFormatPr baseColWidth="10" defaultRowHeight="15" x14ac:dyDescent="0.25"/>
  <cols>
    <col min="1" max="1" width="13.7109375" customWidth="1"/>
    <col min="2" max="2" width="10.85546875" customWidth="1"/>
    <col min="3" max="4" width="10.28515625" bestFit="1" customWidth="1"/>
    <col min="5" max="13" width="9.28515625" bestFit="1" customWidth="1"/>
    <col min="14" max="14" width="12.7109375" bestFit="1" customWidth="1"/>
  </cols>
  <sheetData>
    <row r="1" spans="1:12" ht="45" customHeight="1" x14ac:dyDescent="0.25">
      <c r="A1" s="164" t="s">
        <v>361</v>
      </c>
      <c r="B1" s="165"/>
      <c r="C1" s="165"/>
      <c r="D1" s="165"/>
      <c r="E1" s="165"/>
      <c r="F1" s="165"/>
      <c r="G1" s="165"/>
      <c r="H1" s="165"/>
      <c r="I1" s="165"/>
      <c r="J1" s="165"/>
      <c r="K1" s="165"/>
      <c r="L1" s="165"/>
    </row>
    <row r="2" spans="1:12" ht="37.15" customHeight="1" x14ac:dyDescent="0.25">
      <c r="A2" s="175" t="s">
        <v>190</v>
      </c>
      <c r="B2" s="176"/>
      <c r="C2" s="176"/>
      <c r="D2" s="176"/>
      <c r="E2" s="176"/>
      <c r="F2" s="176"/>
      <c r="G2" s="176"/>
      <c r="H2" s="176"/>
      <c r="I2" s="176"/>
      <c r="J2" s="176"/>
      <c r="K2" s="176"/>
      <c r="L2" s="176"/>
    </row>
    <row r="3" spans="1:12" ht="75.599999999999994" customHeight="1" x14ac:dyDescent="0.25">
      <c r="A3" s="164" t="s">
        <v>362</v>
      </c>
      <c r="B3" s="165"/>
      <c r="C3" s="165"/>
      <c r="D3" s="165"/>
      <c r="E3" s="165"/>
      <c r="F3" s="165"/>
      <c r="G3" s="165"/>
      <c r="H3" s="165"/>
      <c r="I3" s="165"/>
      <c r="J3" s="165"/>
      <c r="K3" s="165"/>
      <c r="L3" s="165"/>
    </row>
    <row r="4" spans="1:12" ht="15.6" customHeight="1" x14ac:dyDescent="0.25">
      <c r="A4" s="115" t="s">
        <v>155</v>
      </c>
      <c r="B4" s="116"/>
      <c r="C4" s="116"/>
      <c r="D4" s="116"/>
      <c r="E4" s="116"/>
      <c r="F4" s="116"/>
      <c r="G4" s="116"/>
      <c r="H4" s="116"/>
      <c r="I4" s="116"/>
      <c r="J4" s="116"/>
      <c r="K4" s="116"/>
      <c r="L4" s="116"/>
    </row>
    <row r="5" spans="1:12" ht="15.6" customHeight="1" x14ac:dyDescent="0.25">
      <c r="A5" s="137" t="s">
        <v>78</v>
      </c>
      <c r="B5" s="138"/>
      <c r="C5" s="138"/>
      <c r="D5" s="138"/>
      <c r="E5" s="138"/>
      <c r="F5" s="138"/>
      <c r="G5" s="138" t="s">
        <v>150</v>
      </c>
      <c r="H5" s="138"/>
      <c r="I5" s="138"/>
      <c r="J5" s="138"/>
      <c r="K5" s="138"/>
      <c r="L5" s="138"/>
    </row>
    <row r="6" spans="1:12" ht="32.450000000000003" customHeight="1" x14ac:dyDescent="0.25">
      <c r="A6" s="137" t="s">
        <v>363</v>
      </c>
      <c r="B6" s="138"/>
      <c r="C6" s="138"/>
      <c r="D6" s="138"/>
      <c r="E6" s="138"/>
      <c r="F6" s="138"/>
      <c r="G6" s="132"/>
      <c r="H6" s="132"/>
      <c r="I6" s="132"/>
      <c r="J6" s="132"/>
      <c r="K6" s="132"/>
      <c r="L6" s="132"/>
    </row>
    <row r="7" spans="1:12" ht="33.6" customHeight="1" x14ac:dyDescent="0.25">
      <c r="A7" s="137" t="s">
        <v>364</v>
      </c>
      <c r="B7" s="138"/>
      <c r="C7" s="138"/>
      <c r="D7" s="138"/>
      <c r="E7" s="138"/>
      <c r="F7" s="138"/>
      <c r="G7" s="132"/>
      <c r="H7" s="132"/>
      <c r="I7" s="132"/>
      <c r="J7" s="132"/>
      <c r="K7" s="132"/>
      <c r="L7" s="132"/>
    </row>
    <row r="8" spans="1:12" ht="30.6" customHeight="1" x14ac:dyDescent="0.25">
      <c r="A8" s="137" t="s">
        <v>365</v>
      </c>
      <c r="B8" s="138"/>
      <c r="C8" s="138"/>
      <c r="D8" s="138"/>
      <c r="E8" s="138"/>
      <c r="F8" s="138"/>
      <c r="G8" s="132"/>
      <c r="H8" s="132"/>
      <c r="I8" s="132"/>
      <c r="J8" s="132"/>
      <c r="K8" s="132"/>
      <c r="L8" s="132"/>
    </row>
    <row r="9" spans="1:12" ht="31.15" customHeight="1" x14ac:dyDescent="0.25">
      <c r="A9" s="137" t="s">
        <v>366</v>
      </c>
      <c r="B9" s="138"/>
      <c r="C9" s="138"/>
      <c r="D9" s="138"/>
      <c r="E9" s="138"/>
      <c r="F9" s="138"/>
      <c r="G9" s="132"/>
      <c r="H9" s="132"/>
      <c r="I9" s="132"/>
      <c r="J9" s="132"/>
      <c r="K9" s="132"/>
      <c r="L9" s="132"/>
    </row>
    <row r="10" spans="1:12" ht="15.6" customHeight="1" x14ac:dyDescent="0.25">
      <c r="A10" s="115" t="s">
        <v>71</v>
      </c>
      <c r="B10" s="116"/>
      <c r="C10" s="116"/>
      <c r="D10" s="116"/>
      <c r="E10" s="116"/>
      <c r="F10" s="116"/>
      <c r="G10" s="116"/>
      <c r="H10" s="116"/>
      <c r="I10" s="116"/>
      <c r="J10" s="116"/>
      <c r="K10" s="116"/>
      <c r="L10" s="116"/>
    </row>
    <row r="11" spans="1:12" x14ac:dyDescent="0.25">
      <c r="A11" s="117" t="s">
        <v>324</v>
      </c>
      <c r="B11" s="118"/>
      <c r="C11" s="118"/>
      <c r="D11" s="118"/>
      <c r="E11" s="118"/>
      <c r="F11" s="118"/>
      <c r="G11" s="118"/>
      <c r="H11" s="118"/>
      <c r="I11" s="118"/>
      <c r="J11" s="118"/>
      <c r="K11" s="118"/>
      <c r="L11" s="118"/>
    </row>
    <row r="12" spans="1:12" ht="15.6" customHeight="1" x14ac:dyDescent="0.25">
      <c r="A12" s="115" t="s">
        <v>33</v>
      </c>
      <c r="B12" s="116"/>
      <c r="C12" s="116"/>
      <c r="D12" s="116"/>
      <c r="E12" s="116"/>
      <c r="F12" s="116"/>
      <c r="G12" s="116"/>
      <c r="H12" s="116"/>
      <c r="I12" s="116"/>
      <c r="J12" s="116"/>
      <c r="K12" s="116"/>
      <c r="L12" s="116"/>
    </row>
    <row r="13" spans="1:12" ht="165" customHeight="1" x14ac:dyDescent="0.25">
      <c r="A13" s="150" t="s">
        <v>367</v>
      </c>
      <c r="B13" s="151"/>
      <c r="C13" s="151"/>
      <c r="D13" s="151"/>
      <c r="E13" s="151"/>
      <c r="F13" s="151"/>
      <c r="G13" s="151"/>
      <c r="H13" s="151"/>
      <c r="I13" s="151"/>
      <c r="J13" s="151"/>
      <c r="K13" s="151"/>
      <c r="L13" s="151"/>
    </row>
    <row r="14" spans="1:12" ht="18.600000000000001" customHeight="1" x14ac:dyDescent="0.25">
      <c r="A14" s="115" t="s">
        <v>75</v>
      </c>
      <c r="B14" s="116"/>
      <c r="C14" s="116"/>
      <c r="D14" s="116"/>
      <c r="E14" s="116"/>
      <c r="F14" s="116"/>
      <c r="G14" s="116"/>
      <c r="H14" s="116"/>
      <c r="I14" s="116"/>
      <c r="J14" s="116"/>
      <c r="K14" s="116"/>
      <c r="L14" s="116"/>
    </row>
    <row r="15" spans="1:12" ht="17.45" customHeight="1" x14ac:dyDescent="0.25">
      <c r="A15" s="133" t="s">
        <v>74</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ht="42" customHeight="1" x14ac:dyDescent="0.25">
      <c r="A17" s="139" t="s">
        <v>3</v>
      </c>
      <c r="B17" s="140"/>
      <c r="C17" s="140"/>
      <c r="D17" s="140"/>
      <c r="E17" s="140"/>
      <c r="F17" s="140"/>
      <c r="G17" s="138" t="s">
        <v>368</v>
      </c>
      <c r="H17" s="174"/>
      <c r="I17" s="174"/>
      <c r="J17" s="174"/>
      <c r="K17" s="174"/>
      <c r="L17" s="174"/>
    </row>
    <row r="18" spans="1:12" ht="19.149999999999999" customHeight="1" x14ac:dyDescent="0.25">
      <c r="A18" s="115" t="s">
        <v>34</v>
      </c>
      <c r="B18" s="116"/>
      <c r="C18" s="116"/>
      <c r="D18" s="116"/>
      <c r="E18" s="116"/>
      <c r="F18" s="116"/>
      <c r="G18" s="116"/>
      <c r="H18" s="116"/>
      <c r="I18" s="116"/>
      <c r="J18" s="116"/>
      <c r="K18" s="116"/>
      <c r="L18" s="116"/>
    </row>
    <row r="19" spans="1:12" x14ac:dyDescent="0.25">
      <c r="A19" s="129" t="s">
        <v>139</v>
      </c>
      <c r="B19" s="129"/>
      <c r="C19" s="129"/>
      <c r="D19" s="129"/>
      <c r="E19" s="129"/>
      <c r="F19" s="129"/>
      <c r="G19" s="129"/>
      <c r="H19" s="129"/>
      <c r="I19" s="129"/>
      <c r="J19" s="129"/>
      <c r="K19" s="129"/>
      <c r="L19" s="129"/>
    </row>
    <row r="20" spans="1:12"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40.9" customHeight="1" x14ac:dyDescent="0.25">
      <c r="A21" s="53"/>
      <c r="B21" s="68"/>
      <c r="C21" s="159" t="s">
        <v>369</v>
      </c>
      <c r="D21" s="161"/>
      <c r="E21" s="159" t="s">
        <v>370</v>
      </c>
      <c r="F21" s="161"/>
      <c r="G21" s="53"/>
      <c r="H21" s="159" t="s">
        <v>371</v>
      </c>
      <c r="I21" s="161"/>
      <c r="J21" s="53"/>
      <c r="K21" s="53"/>
      <c r="L21" s="53"/>
    </row>
    <row r="22" spans="1:12" x14ac:dyDescent="0.25">
      <c r="A22" s="129" t="s">
        <v>334</v>
      </c>
      <c r="B22" s="129"/>
      <c r="C22" s="129"/>
      <c r="D22" s="129"/>
      <c r="E22" s="129"/>
      <c r="F22" s="129"/>
      <c r="G22" s="129"/>
      <c r="H22" s="129"/>
      <c r="I22" s="129"/>
      <c r="J22" s="129"/>
      <c r="K22" s="129"/>
      <c r="L22" s="129"/>
    </row>
    <row r="23" spans="1:12" x14ac:dyDescent="0.25">
      <c r="A23" s="16" t="s">
        <v>35</v>
      </c>
      <c r="B23" s="16" t="s">
        <v>36</v>
      </c>
      <c r="C23" s="16" t="s">
        <v>37</v>
      </c>
      <c r="D23" s="16" t="s">
        <v>38</v>
      </c>
      <c r="E23" s="16" t="s">
        <v>39</v>
      </c>
      <c r="F23" s="16" t="s">
        <v>40</v>
      </c>
      <c r="G23" s="16" t="s">
        <v>41</v>
      </c>
      <c r="H23" s="16" t="s">
        <v>42</v>
      </c>
      <c r="I23" s="16" t="s">
        <v>43</v>
      </c>
      <c r="J23" s="16" t="s">
        <v>44</v>
      </c>
      <c r="K23" s="16" t="s">
        <v>45</v>
      </c>
      <c r="L23" s="16" t="s">
        <v>46</v>
      </c>
    </row>
    <row r="24" spans="1:12" x14ac:dyDescent="0.25">
      <c r="A24" s="159" t="s">
        <v>335</v>
      </c>
      <c r="B24" s="160"/>
      <c r="C24" s="160"/>
      <c r="D24" s="160"/>
      <c r="E24" s="160"/>
      <c r="F24" s="160"/>
      <c r="G24" s="160"/>
      <c r="H24" s="160"/>
      <c r="I24" s="160"/>
      <c r="J24" s="160"/>
      <c r="K24" s="160"/>
      <c r="L24" s="161"/>
    </row>
    <row r="25" spans="1:12" ht="15.6" customHeight="1" x14ac:dyDescent="0.25">
      <c r="A25" s="115" t="s">
        <v>4</v>
      </c>
      <c r="B25" s="116"/>
      <c r="C25" s="116"/>
      <c r="D25" s="116"/>
      <c r="E25" s="116"/>
      <c r="F25" s="116"/>
      <c r="G25" s="116"/>
      <c r="H25" s="116"/>
      <c r="I25" s="116"/>
      <c r="J25" s="116"/>
      <c r="K25" s="116"/>
      <c r="L25" s="116"/>
    </row>
    <row r="26" spans="1:12" ht="14.45" customHeight="1" x14ac:dyDescent="0.25">
      <c r="A26" s="144"/>
      <c r="B26" s="145"/>
      <c r="C26" s="145"/>
      <c r="D26" s="145"/>
      <c r="E26" s="145"/>
      <c r="F26" s="145"/>
      <c r="G26" s="145"/>
      <c r="H26" s="145"/>
      <c r="I26" s="145"/>
      <c r="J26" s="145"/>
      <c r="K26" s="145"/>
      <c r="L26" s="145"/>
    </row>
    <row r="27" spans="1:12" ht="15.6" customHeight="1" x14ac:dyDescent="0.25">
      <c r="A27" s="115" t="s">
        <v>5</v>
      </c>
      <c r="B27" s="116"/>
      <c r="C27" s="116"/>
      <c r="D27" s="116"/>
      <c r="E27" s="116"/>
      <c r="F27" s="116"/>
      <c r="G27" s="116"/>
      <c r="H27" s="116"/>
      <c r="I27" s="116"/>
      <c r="J27" s="116"/>
      <c r="K27" s="116"/>
      <c r="L27" s="116"/>
    </row>
    <row r="28" spans="1:12" x14ac:dyDescent="0.25">
      <c r="A28" s="117"/>
      <c r="B28" s="118"/>
      <c r="C28" s="118"/>
      <c r="D28" s="118"/>
      <c r="E28" s="118"/>
      <c r="F28" s="118"/>
      <c r="G28" s="118"/>
      <c r="H28" s="118"/>
      <c r="I28" s="118"/>
      <c r="J28" s="118"/>
      <c r="K28" s="118"/>
      <c r="L28" s="118"/>
    </row>
    <row r="29" spans="1:12" ht="17.45" customHeight="1" x14ac:dyDescent="0.25">
      <c r="A29" s="111" t="s">
        <v>48</v>
      </c>
      <c r="B29" s="112"/>
      <c r="C29" s="112"/>
      <c r="D29" s="112"/>
      <c r="E29" s="112"/>
      <c r="F29" s="112"/>
      <c r="G29" s="112"/>
      <c r="H29" s="112"/>
      <c r="I29" s="112"/>
      <c r="J29" s="112"/>
      <c r="K29" s="112"/>
      <c r="L29" s="112"/>
    </row>
    <row r="30" spans="1:12" x14ac:dyDescent="0.25">
      <c r="A30" s="156"/>
      <c r="B30" s="106"/>
      <c r="C30" s="106"/>
      <c r="D30" s="106"/>
      <c r="E30" s="106"/>
      <c r="F30" s="106"/>
      <c r="G30" s="106"/>
      <c r="H30" s="106"/>
      <c r="I30" s="106"/>
      <c r="J30" s="106"/>
      <c r="K30" s="106"/>
      <c r="L30" s="106"/>
    </row>
    <row r="31" spans="1:12" ht="15.6" customHeight="1" x14ac:dyDescent="0.25">
      <c r="A31" s="115" t="s">
        <v>7</v>
      </c>
      <c r="B31" s="116"/>
      <c r="C31" s="116"/>
      <c r="D31" s="116"/>
      <c r="E31" s="116"/>
      <c r="F31" s="116"/>
      <c r="G31" s="116"/>
      <c r="H31" s="116"/>
      <c r="I31" s="116"/>
      <c r="J31" s="116"/>
      <c r="K31" s="116"/>
      <c r="L31" s="116"/>
    </row>
    <row r="32" spans="1:12" ht="15.6" customHeight="1" x14ac:dyDescent="0.25">
      <c r="A32" s="121" t="s">
        <v>6</v>
      </c>
      <c r="B32" s="121"/>
      <c r="C32" s="121"/>
      <c r="D32" s="121"/>
      <c r="E32" s="121"/>
      <c r="F32" s="121"/>
      <c r="G32" s="188">
        <v>50000</v>
      </c>
      <c r="H32" s="188"/>
      <c r="I32" s="188"/>
      <c r="J32" s="188"/>
      <c r="K32" s="188"/>
      <c r="L32" s="188"/>
    </row>
    <row r="33" spans="1:14" x14ac:dyDescent="0.25">
      <c r="A33" s="121" t="s">
        <v>372</v>
      </c>
      <c r="B33" s="121"/>
      <c r="C33" s="121"/>
      <c r="D33" s="121"/>
      <c r="E33" s="121"/>
      <c r="F33" s="121"/>
      <c r="G33" s="158">
        <f>15*280</f>
        <v>4200</v>
      </c>
      <c r="H33" s="158"/>
      <c r="I33" s="158"/>
      <c r="J33" s="158"/>
      <c r="K33" s="158"/>
      <c r="L33" s="158"/>
    </row>
    <row r="34" spans="1:14" x14ac:dyDescent="0.25">
      <c r="A34" s="119" t="s">
        <v>9</v>
      </c>
      <c r="B34" s="119"/>
      <c r="C34" s="119"/>
      <c r="D34" s="119"/>
      <c r="E34" s="119"/>
      <c r="F34" s="119"/>
      <c r="G34" s="146">
        <f>SUM(G32:L33)</f>
        <v>54200</v>
      </c>
      <c r="H34" s="154"/>
      <c r="I34" s="154"/>
      <c r="J34" s="154"/>
      <c r="K34" s="154"/>
      <c r="L34" s="154"/>
    </row>
    <row r="35" spans="1:14" ht="15.6" customHeight="1" x14ac:dyDescent="0.25">
      <c r="A35" s="115" t="s">
        <v>10</v>
      </c>
      <c r="B35" s="116"/>
      <c r="C35" s="116"/>
      <c r="D35" s="116"/>
      <c r="E35" s="116"/>
      <c r="F35" s="116"/>
      <c r="G35" s="116"/>
      <c r="H35" s="116"/>
      <c r="I35" s="116"/>
      <c r="J35" s="116"/>
      <c r="K35" s="116"/>
      <c r="L35" s="116"/>
    </row>
    <row r="36" spans="1:14" x14ac:dyDescent="0.25">
      <c r="A36" s="17" t="s">
        <v>212</v>
      </c>
      <c r="B36" s="17" t="s">
        <v>210</v>
      </c>
      <c r="C36" s="17">
        <v>2024</v>
      </c>
      <c r="D36" s="17">
        <v>2025</v>
      </c>
      <c r="E36" s="17">
        <v>2026</v>
      </c>
      <c r="F36" s="17">
        <v>2027</v>
      </c>
      <c r="G36" s="17">
        <v>2028</v>
      </c>
      <c r="H36" s="17">
        <v>2029</v>
      </c>
      <c r="I36" s="17">
        <v>2030</v>
      </c>
      <c r="J36" s="17">
        <v>2031</v>
      </c>
      <c r="K36" s="17">
        <v>2032</v>
      </c>
      <c r="L36" s="17">
        <v>2033</v>
      </c>
      <c r="M36" s="17">
        <v>2034</v>
      </c>
      <c r="N36" s="41" t="s">
        <v>215</v>
      </c>
    </row>
    <row r="37" spans="1:14" ht="60" x14ac:dyDescent="0.25">
      <c r="A37" s="37" t="s">
        <v>213</v>
      </c>
      <c r="B37" s="39">
        <v>0.5</v>
      </c>
      <c r="C37" s="38">
        <f>C39*$B$37</f>
        <v>0</v>
      </c>
      <c r="D37" s="38">
        <f t="shared" ref="D37:M37" si="0">D39*$B$37</f>
        <v>26100</v>
      </c>
      <c r="E37" s="38">
        <f t="shared" si="0"/>
        <v>0</v>
      </c>
      <c r="F37" s="38">
        <f t="shared" si="0"/>
        <v>0</v>
      </c>
      <c r="G37" s="38">
        <f t="shared" si="0"/>
        <v>0</v>
      </c>
      <c r="H37" s="38">
        <f t="shared" si="0"/>
        <v>0</v>
      </c>
      <c r="I37" s="38">
        <f t="shared" si="0"/>
        <v>0</v>
      </c>
      <c r="J37" s="38">
        <f t="shared" si="0"/>
        <v>0</v>
      </c>
      <c r="K37" s="38">
        <f t="shared" si="0"/>
        <v>0</v>
      </c>
      <c r="L37" s="38">
        <f t="shared" si="0"/>
        <v>0</v>
      </c>
      <c r="M37" s="38">
        <f t="shared" si="0"/>
        <v>0</v>
      </c>
      <c r="N37" s="40">
        <f>SUM(C37:M37)</f>
        <v>26100</v>
      </c>
    </row>
    <row r="38" spans="1:14" ht="30" x14ac:dyDescent="0.25">
      <c r="A38" s="37" t="s">
        <v>211</v>
      </c>
      <c r="B38" s="39">
        <f>1-B37</f>
        <v>0.5</v>
      </c>
      <c r="C38" s="38">
        <f>C39*$B$38</f>
        <v>0</v>
      </c>
      <c r="D38" s="38">
        <f t="shared" ref="D38:M38" si="1">D39*$B$38</f>
        <v>26100</v>
      </c>
      <c r="E38" s="38">
        <f t="shared" si="1"/>
        <v>0</v>
      </c>
      <c r="F38" s="38">
        <f t="shared" si="1"/>
        <v>0</v>
      </c>
      <c r="G38" s="38">
        <f t="shared" si="1"/>
        <v>0</v>
      </c>
      <c r="H38" s="38">
        <f t="shared" si="1"/>
        <v>0</v>
      </c>
      <c r="I38" s="38">
        <f t="shared" si="1"/>
        <v>0</v>
      </c>
      <c r="J38" s="38">
        <f t="shared" si="1"/>
        <v>0</v>
      </c>
      <c r="K38" s="38">
        <f t="shared" si="1"/>
        <v>0</v>
      </c>
      <c r="L38" s="38">
        <f t="shared" si="1"/>
        <v>0</v>
      </c>
      <c r="M38" s="38">
        <f t="shared" si="1"/>
        <v>0</v>
      </c>
      <c r="N38" s="40">
        <f>SUM(C38:M38)</f>
        <v>26100</v>
      </c>
    </row>
    <row r="39" spans="1:14" x14ac:dyDescent="0.25">
      <c r="A39" s="130" t="s">
        <v>214</v>
      </c>
      <c r="B39" s="131"/>
      <c r="C39" s="40">
        <v>0</v>
      </c>
      <c r="D39" s="40">
        <v>52200</v>
      </c>
      <c r="E39" s="40">
        <v>0</v>
      </c>
      <c r="F39" s="40">
        <v>0</v>
      </c>
      <c r="G39" s="40">
        <v>0</v>
      </c>
      <c r="H39" s="40">
        <v>0</v>
      </c>
      <c r="I39" s="40">
        <v>0</v>
      </c>
      <c r="J39" s="40">
        <v>0</v>
      </c>
      <c r="K39" s="40">
        <v>0</v>
      </c>
      <c r="L39" s="40">
        <v>0</v>
      </c>
      <c r="M39" s="40">
        <v>0</v>
      </c>
      <c r="N39" s="40">
        <f>SUM(C39:M39)</f>
        <v>52200</v>
      </c>
    </row>
    <row r="40" spans="1:14" x14ac:dyDescent="0.25">
      <c r="A40" s="1"/>
      <c r="B40" s="1"/>
      <c r="C40" s="1"/>
      <c r="D40" s="1"/>
      <c r="E40" s="1"/>
      <c r="F40" s="1"/>
      <c r="G40" s="1"/>
      <c r="H40" s="1"/>
      <c r="I40" s="1"/>
      <c r="J40" s="1"/>
      <c r="K40" s="1"/>
      <c r="L40" s="1"/>
    </row>
    <row r="41" spans="1:14" x14ac:dyDescent="0.25">
      <c r="A41" s="1"/>
      <c r="B41" s="1"/>
      <c r="C41" s="1"/>
      <c r="D41" s="1"/>
      <c r="E41" s="1"/>
      <c r="F41" s="1"/>
      <c r="G41" s="1"/>
      <c r="H41" s="1"/>
      <c r="I41" s="1"/>
      <c r="J41" s="1"/>
      <c r="K41" s="1"/>
      <c r="L41" s="1"/>
    </row>
  </sheetData>
  <mergeCells count="43">
    <mergeCell ref="A35:L35"/>
    <mergeCell ref="A39:B39"/>
    <mergeCell ref="C21:D21"/>
    <mergeCell ref="E21:F21"/>
    <mergeCell ref="H21:I21"/>
    <mergeCell ref="A32:F32"/>
    <mergeCell ref="G32:L32"/>
    <mergeCell ref="A30:L30"/>
    <mergeCell ref="A31:L31"/>
    <mergeCell ref="A33:F33"/>
    <mergeCell ref="G33:L33"/>
    <mergeCell ref="A34:F34"/>
    <mergeCell ref="G34:L34"/>
    <mergeCell ref="A24:L24"/>
    <mergeCell ref="A25:L25"/>
    <mergeCell ref="A26:L26"/>
    <mergeCell ref="A27:L27"/>
    <mergeCell ref="A28:L28"/>
    <mergeCell ref="A29:L29"/>
    <mergeCell ref="A17:F17"/>
    <mergeCell ref="G17:L17"/>
    <mergeCell ref="A18:L18"/>
    <mergeCell ref="A19:L19"/>
    <mergeCell ref="A22:L22"/>
    <mergeCell ref="A16:F16"/>
    <mergeCell ref="G16:L16"/>
    <mergeCell ref="A6:F6"/>
    <mergeCell ref="G6:L9"/>
    <mergeCell ref="A7:F7"/>
    <mergeCell ref="A8:F8"/>
    <mergeCell ref="A9:F9"/>
    <mergeCell ref="A10:L10"/>
    <mergeCell ref="A11:L11"/>
    <mergeCell ref="A12:L12"/>
    <mergeCell ref="A13:L13"/>
    <mergeCell ref="A14:L14"/>
    <mergeCell ref="A15:L15"/>
    <mergeCell ref="A1:L1"/>
    <mergeCell ref="A2:L2"/>
    <mergeCell ref="A3:L3"/>
    <mergeCell ref="A4:L4"/>
    <mergeCell ref="A5:F5"/>
    <mergeCell ref="G5:L5"/>
  </mergeCells>
  <printOptions horizontalCentered="1"/>
  <pageMargins left="0.70866141732283472" right="0.70866141732283472" top="0.74803149606299213" bottom="0.74803149606299213" header="0.31496062992125984" footer="0.31496062992125984"/>
  <pageSetup paperSize="9" scale="61" fitToHeight="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AEAEB-B3FB-4614-9370-53344EFE7AE7}">
  <sheetPr>
    <tabColor rgb="FFF8971C"/>
    <pageSetUpPr fitToPage="1"/>
  </sheetPr>
  <dimension ref="A1:N48"/>
  <sheetViews>
    <sheetView zoomScale="85" zoomScaleNormal="85" workbookViewId="0">
      <selection activeCell="O9" sqref="O9"/>
    </sheetView>
  </sheetViews>
  <sheetFormatPr baseColWidth="10" defaultRowHeight="15" x14ac:dyDescent="0.25"/>
  <cols>
    <col min="1" max="1" width="12.85546875" bestFit="1" customWidth="1"/>
    <col min="2" max="2" width="5" bestFit="1" customWidth="1"/>
    <col min="3" max="4" width="10.28515625" bestFit="1" customWidth="1"/>
    <col min="5" max="12" width="8.7109375" customWidth="1"/>
    <col min="13" max="13" width="5.85546875" bestFit="1" customWidth="1"/>
    <col min="14" max="14" width="13.28515625" bestFit="1" customWidth="1"/>
  </cols>
  <sheetData>
    <row r="1" spans="1:12" ht="45" customHeight="1" x14ac:dyDescent="0.25">
      <c r="A1" s="197" t="s">
        <v>194</v>
      </c>
      <c r="B1" s="198"/>
      <c r="C1" s="198"/>
      <c r="D1" s="198"/>
      <c r="E1" s="198"/>
      <c r="F1" s="198"/>
      <c r="G1" s="198"/>
      <c r="H1" s="198"/>
      <c r="I1" s="198"/>
      <c r="J1" s="198"/>
      <c r="K1" s="198"/>
      <c r="L1" s="198"/>
    </row>
    <row r="2" spans="1:12" ht="46.9" customHeight="1" x14ac:dyDescent="0.25">
      <c r="A2" s="197" t="s">
        <v>195</v>
      </c>
      <c r="B2" s="198"/>
      <c r="C2" s="198"/>
      <c r="D2" s="198"/>
      <c r="E2" s="198"/>
      <c r="F2" s="198"/>
      <c r="G2" s="198"/>
      <c r="H2" s="198"/>
      <c r="I2" s="198"/>
      <c r="J2" s="198"/>
      <c r="K2" s="198"/>
      <c r="L2" s="198"/>
    </row>
    <row r="3" spans="1:12" ht="95.45" customHeight="1" x14ac:dyDescent="0.25">
      <c r="A3" s="197" t="s">
        <v>196</v>
      </c>
      <c r="B3" s="198"/>
      <c r="C3" s="198"/>
      <c r="D3" s="198"/>
      <c r="E3" s="198"/>
      <c r="F3" s="198"/>
      <c r="G3" s="198"/>
      <c r="H3" s="198"/>
      <c r="I3" s="198"/>
      <c r="J3" s="198"/>
      <c r="K3" s="198"/>
      <c r="L3" s="198"/>
    </row>
    <row r="4" spans="1:12" ht="15.6" customHeight="1" x14ac:dyDescent="0.25">
      <c r="A4" s="115" t="s">
        <v>155</v>
      </c>
      <c r="B4" s="116"/>
      <c r="C4" s="116"/>
      <c r="D4" s="116"/>
      <c r="E4" s="116"/>
      <c r="F4" s="116"/>
      <c r="G4" s="116"/>
      <c r="H4" s="116"/>
      <c r="I4" s="116"/>
      <c r="J4" s="116"/>
      <c r="K4" s="116"/>
      <c r="L4" s="116"/>
    </row>
    <row r="5" spans="1:12" ht="15.6" customHeight="1" x14ac:dyDescent="0.25">
      <c r="A5" s="137" t="s">
        <v>65</v>
      </c>
      <c r="B5" s="138"/>
      <c r="C5" s="138"/>
      <c r="D5" s="138"/>
      <c r="E5" s="138"/>
      <c r="F5" s="138"/>
      <c r="G5" s="138" t="s">
        <v>150</v>
      </c>
      <c r="H5" s="138"/>
      <c r="I5" s="138"/>
      <c r="J5" s="138"/>
      <c r="K5" s="138"/>
      <c r="L5" s="138"/>
    </row>
    <row r="6" spans="1:12" ht="15.6" customHeight="1" x14ac:dyDescent="0.25">
      <c r="A6" s="137" t="s">
        <v>66</v>
      </c>
      <c r="B6" s="138"/>
      <c r="C6" s="138"/>
      <c r="D6" s="138"/>
      <c r="E6" s="138"/>
      <c r="F6" s="138"/>
      <c r="G6" s="132"/>
      <c r="H6" s="132"/>
      <c r="I6" s="132"/>
      <c r="J6" s="132"/>
      <c r="K6" s="132"/>
      <c r="L6" s="132"/>
    </row>
    <row r="7" spans="1:12" ht="15.6" customHeight="1" x14ac:dyDescent="0.25">
      <c r="A7" s="137" t="s">
        <v>153</v>
      </c>
      <c r="B7" s="138"/>
      <c r="C7" s="138"/>
      <c r="D7" s="138"/>
      <c r="E7" s="138"/>
      <c r="F7" s="138"/>
      <c r="G7" s="132"/>
      <c r="H7" s="132"/>
      <c r="I7" s="132"/>
      <c r="J7" s="132"/>
      <c r="K7" s="132"/>
      <c r="L7" s="132"/>
    </row>
    <row r="8" spans="1:12" ht="46.9" customHeight="1" x14ac:dyDescent="0.25">
      <c r="A8" s="137" t="s">
        <v>152</v>
      </c>
      <c r="B8" s="138"/>
      <c r="C8" s="138"/>
      <c r="D8" s="138"/>
      <c r="E8" s="138"/>
      <c r="F8" s="138"/>
      <c r="G8" s="132"/>
      <c r="H8" s="132"/>
      <c r="I8" s="132"/>
      <c r="J8" s="132"/>
      <c r="K8" s="132"/>
      <c r="L8" s="132"/>
    </row>
    <row r="9" spans="1:12" ht="72.599999999999994" customHeight="1" x14ac:dyDescent="0.25">
      <c r="A9" s="137" t="s">
        <v>154</v>
      </c>
      <c r="B9" s="138"/>
      <c r="C9" s="138"/>
      <c r="D9" s="138"/>
      <c r="E9" s="138"/>
      <c r="F9" s="138"/>
      <c r="G9" s="132"/>
      <c r="H9" s="132"/>
      <c r="I9" s="132"/>
      <c r="J9" s="132"/>
      <c r="K9" s="132"/>
      <c r="L9" s="132"/>
    </row>
    <row r="10" spans="1:12" ht="15.6" customHeight="1" x14ac:dyDescent="0.25">
      <c r="A10" s="115" t="s">
        <v>71</v>
      </c>
      <c r="B10" s="116"/>
      <c r="C10" s="116"/>
      <c r="D10" s="116"/>
      <c r="E10" s="116"/>
      <c r="F10" s="116"/>
      <c r="G10" s="116"/>
      <c r="H10" s="116"/>
      <c r="I10" s="116"/>
      <c r="J10" s="116"/>
      <c r="K10" s="116"/>
      <c r="L10" s="116"/>
    </row>
    <row r="11" spans="1:12" x14ac:dyDescent="0.25">
      <c r="A11" s="117" t="s">
        <v>70</v>
      </c>
      <c r="B11" s="118"/>
      <c r="C11" s="118"/>
      <c r="D11" s="118"/>
      <c r="E11" s="118"/>
      <c r="F11" s="118"/>
      <c r="G11" s="118"/>
      <c r="H11" s="118"/>
      <c r="I11" s="118"/>
      <c r="J11" s="118"/>
      <c r="K11" s="118"/>
      <c r="L11" s="118"/>
    </row>
    <row r="12" spans="1:12" ht="15.6" customHeight="1" x14ac:dyDescent="0.25">
      <c r="A12" s="115" t="s">
        <v>33</v>
      </c>
      <c r="B12" s="116"/>
      <c r="C12" s="116"/>
      <c r="D12" s="116"/>
      <c r="E12" s="116"/>
      <c r="F12" s="116"/>
      <c r="G12" s="116"/>
      <c r="H12" s="116"/>
      <c r="I12" s="116"/>
      <c r="J12" s="116"/>
      <c r="K12" s="116"/>
      <c r="L12" s="116"/>
    </row>
    <row r="13" spans="1:12" ht="127.15" customHeight="1" x14ac:dyDescent="0.25">
      <c r="A13" s="150" t="s">
        <v>439</v>
      </c>
      <c r="B13" s="151"/>
      <c r="C13" s="151"/>
      <c r="D13" s="151"/>
      <c r="E13" s="151"/>
      <c r="F13" s="151"/>
      <c r="G13" s="151"/>
      <c r="H13" s="151"/>
      <c r="I13" s="151"/>
      <c r="J13" s="151"/>
      <c r="K13" s="151"/>
      <c r="L13" s="151"/>
    </row>
    <row r="14" spans="1:12" ht="18.600000000000001" customHeight="1" x14ac:dyDescent="0.25">
      <c r="A14" s="115" t="s">
        <v>75</v>
      </c>
      <c r="B14" s="116"/>
      <c r="C14" s="116"/>
      <c r="D14" s="116"/>
      <c r="E14" s="116"/>
      <c r="F14" s="116"/>
      <c r="G14" s="116"/>
      <c r="H14" s="116"/>
      <c r="I14" s="116"/>
      <c r="J14" s="116"/>
      <c r="K14" s="116"/>
      <c r="L14" s="116"/>
    </row>
    <row r="15" spans="1:12" ht="17.45" customHeight="1" x14ac:dyDescent="0.25">
      <c r="A15" s="133" t="s">
        <v>74</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ht="84" customHeight="1" x14ac:dyDescent="0.25">
      <c r="A17" s="139" t="s">
        <v>3</v>
      </c>
      <c r="B17" s="140"/>
      <c r="C17" s="140"/>
      <c r="D17" s="140"/>
      <c r="E17" s="140"/>
      <c r="F17" s="140"/>
      <c r="G17" s="129" t="s">
        <v>156</v>
      </c>
      <c r="H17" s="142"/>
      <c r="I17" s="142"/>
      <c r="J17" s="142"/>
      <c r="K17" s="142"/>
      <c r="L17" s="142"/>
    </row>
    <row r="18" spans="1:12" ht="19.149999999999999" customHeight="1" x14ac:dyDescent="0.25">
      <c r="A18" s="115" t="s">
        <v>34</v>
      </c>
      <c r="B18" s="116"/>
      <c r="C18" s="116"/>
      <c r="D18" s="116"/>
      <c r="E18" s="116"/>
      <c r="F18" s="116"/>
      <c r="G18" s="116"/>
      <c r="H18" s="116"/>
      <c r="I18" s="116"/>
      <c r="J18" s="116"/>
      <c r="K18" s="116"/>
      <c r="L18" s="116"/>
    </row>
    <row r="19" spans="1:12" ht="19.149999999999999" customHeight="1" x14ac:dyDescent="0.25">
      <c r="A19" s="129" t="s">
        <v>72</v>
      </c>
      <c r="B19" s="129"/>
      <c r="C19" s="129"/>
      <c r="D19" s="129"/>
      <c r="E19" s="129"/>
      <c r="F19" s="129"/>
      <c r="G19" s="129"/>
      <c r="H19" s="129"/>
      <c r="I19" s="129"/>
      <c r="J19" s="129"/>
      <c r="K19" s="129"/>
      <c r="L19" s="129"/>
    </row>
    <row r="20" spans="1:12"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14.45" customHeight="1" x14ac:dyDescent="0.25">
      <c r="A21" s="16"/>
      <c r="B21" s="16"/>
      <c r="C21" s="16"/>
      <c r="D21" s="18"/>
      <c r="E21" s="18"/>
      <c r="F21" s="18"/>
      <c r="G21" s="108" t="s">
        <v>141</v>
      </c>
      <c r="H21" s="109"/>
      <c r="I21" s="109"/>
      <c r="J21" s="109"/>
      <c r="K21" s="109"/>
      <c r="L21" s="110"/>
    </row>
    <row r="22" spans="1:12" ht="14.45" customHeight="1" x14ac:dyDescent="0.25">
      <c r="A22" s="129" t="s">
        <v>139</v>
      </c>
      <c r="B22" s="129"/>
      <c r="C22" s="129"/>
      <c r="D22" s="129"/>
      <c r="E22" s="129"/>
      <c r="F22" s="129"/>
      <c r="G22" s="129"/>
      <c r="H22" s="129"/>
      <c r="I22" s="129"/>
      <c r="J22" s="129"/>
      <c r="K22" s="129"/>
      <c r="L22" s="129"/>
    </row>
    <row r="23" spans="1:12" ht="14.45" customHeight="1" x14ac:dyDescent="0.25">
      <c r="A23" s="16" t="s">
        <v>35</v>
      </c>
      <c r="B23" s="16" t="s">
        <v>36</v>
      </c>
      <c r="C23" s="16" t="s">
        <v>37</v>
      </c>
      <c r="D23" s="16" t="s">
        <v>38</v>
      </c>
      <c r="E23" s="16" t="s">
        <v>39</v>
      </c>
      <c r="F23" s="16" t="s">
        <v>40</v>
      </c>
      <c r="G23" s="16" t="s">
        <v>41</v>
      </c>
      <c r="H23" s="16" t="s">
        <v>42</v>
      </c>
      <c r="I23" s="16" t="s">
        <v>43</v>
      </c>
      <c r="J23" s="16" t="s">
        <v>44</v>
      </c>
      <c r="K23" s="16" t="s">
        <v>45</v>
      </c>
      <c r="L23" s="16" t="s">
        <v>46</v>
      </c>
    </row>
    <row r="24" spans="1:12" ht="14.45" customHeight="1" x14ac:dyDescent="0.25">
      <c r="A24" s="1"/>
      <c r="B24" s="107" t="s">
        <v>140</v>
      </c>
      <c r="C24" s="107"/>
      <c r="D24" s="107"/>
      <c r="E24" s="107"/>
      <c r="F24" s="107"/>
      <c r="G24" s="107"/>
      <c r="H24" s="107"/>
      <c r="I24" s="107"/>
      <c r="J24" s="107"/>
      <c r="K24" s="107"/>
      <c r="L24" s="107"/>
    </row>
    <row r="25" spans="1:12" ht="14.45" customHeight="1" x14ac:dyDescent="0.25">
      <c r="A25" s="129" t="s">
        <v>382</v>
      </c>
      <c r="B25" s="129"/>
      <c r="C25" s="129"/>
      <c r="D25" s="129"/>
      <c r="E25" s="129"/>
      <c r="F25" s="129"/>
      <c r="G25" s="129"/>
      <c r="H25" s="129"/>
      <c r="I25" s="129"/>
      <c r="J25" s="129"/>
      <c r="K25" s="129"/>
      <c r="L25" s="129"/>
    </row>
    <row r="26" spans="1:12" ht="14.45" customHeight="1" x14ac:dyDescent="0.25">
      <c r="A26" s="16" t="s">
        <v>35</v>
      </c>
      <c r="B26" s="16" t="s">
        <v>36</v>
      </c>
      <c r="C26" s="16" t="s">
        <v>37</v>
      </c>
      <c r="D26" s="16" t="s">
        <v>38</v>
      </c>
      <c r="E26" s="16" t="s">
        <v>39</v>
      </c>
      <c r="F26" s="16" t="s">
        <v>40</v>
      </c>
      <c r="G26" s="16" t="s">
        <v>41</v>
      </c>
      <c r="H26" s="16" t="s">
        <v>42</v>
      </c>
      <c r="I26" s="16" t="s">
        <v>43</v>
      </c>
      <c r="J26" s="16" t="s">
        <v>44</v>
      </c>
      <c r="K26" s="16" t="s">
        <v>45</v>
      </c>
      <c r="L26" s="16" t="s">
        <v>46</v>
      </c>
    </row>
    <row r="27" spans="1:12" ht="15.6" customHeight="1" x14ac:dyDescent="0.25">
      <c r="A27" s="71" t="s">
        <v>140</v>
      </c>
      <c r="B27" s="196" t="s">
        <v>387</v>
      </c>
      <c r="C27" s="196"/>
      <c r="D27" s="196"/>
      <c r="E27" s="196"/>
      <c r="F27" s="196"/>
      <c r="G27" s="196"/>
      <c r="H27" s="196"/>
      <c r="I27" s="196"/>
      <c r="J27" s="196"/>
      <c r="K27" s="196"/>
      <c r="L27" s="196"/>
    </row>
    <row r="28" spans="1:12" ht="15.6" customHeight="1" x14ac:dyDescent="0.25">
      <c r="A28" s="129" t="s">
        <v>388</v>
      </c>
      <c r="B28" s="129"/>
      <c r="C28" s="129"/>
      <c r="D28" s="129"/>
      <c r="E28" s="129"/>
      <c r="F28" s="129"/>
      <c r="G28" s="129"/>
      <c r="H28" s="129"/>
      <c r="I28" s="129"/>
      <c r="J28" s="129"/>
      <c r="K28" s="129"/>
      <c r="L28" s="129"/>
    </row>
    <row r="29" spans="1:12" ht="15.6" customHeight="1" x14ac:dyDescent="0.25">
      <c r="A29" s="16" t="s">
        <v>35</v>
      </c>
      <c r="B29" s="16" t="s">
        <v>36</v>
      </c>
      <c r="C29" s="16" t="s">
        <v>37</v>
      </c>
      <c r="D29" s="16" t="s">
        <v>38</v>
      </c>
      <c r="E29" s="16" t="s">
        <v>39</v>
      </c>
      <c r="F29" s="16" t="s">
        <v>40</v>
      </c>
      <c r="G29" s="16" t="s">
        <v>41</v>
      </c>
      <c r="H29" s="16" t="s">
        <v>42</v>
      </c>
      <c r="I29" s="16" t="s">
        <v>43</v>
      </c>
      <c r="J29" s="16" t="s">
        <v>44</v>
      </c>
      <c r="K29" s="16" t="s">
        <v>45</v>
      </c>
      <c r="L29" s="16" t="s">
        <v>46</v>
      </c>
    </row>
    <row r="30" spans="1:12" ht="15.6" customHeight="1" x14ac:dyDescent="0.25">
      <c r="A30" s="189" t="s">
        <v>389</v>
      </c>
      <c r="B30" s="190"/>
      <c r="C30" s="190"/>
      <c r="D30" s="190"/>
      <c r="E30" s="190"/>
      <c r="F30" s="190"/>
      <c r="G30" s="190"/>
      <c r="H30" s="190"/>
      <c r="I30" s="190"/>
      <c r="J30" s="190"/>
      <c r="K30" s="190"/>
      <c r="L30" s="191"/>
    </row>
    <row r="31" spans="1:12" ht="15.6" customHeight="1" x14ac:dyDescent="0.25">
      <c r="A31" s="115" t="s">
        <v>4</v>
      </c>
      <c r="B31" s="116"/>
      <c r="C31" s="116"/>
      <c r="D31" s="116"/>
      <c r="E31" s="116"/>
      <c r="F31" s="116"/>
      <c r="G31" s="116"/>
      <c r="H31" s="116"/>
      <c r="I31" s="116"/>
      <c r="J31" s="116"/>
      <c r="K31" s="116"/>
      <c r="L31" s="116"/>
    </row>
    <row r="32" spans="1:12" ht="40.9" customHeight="1" x14ac:dyDescent="0.25">
      <c r="A32" s="144" t="s">
        <v>390</v>
      </c>
      <c r="B32" s="145"/>
      <c r="C32" s="145"/>
      <c r="D32" s="145"/>
      <c r="E32" s="145"/>
      <c r="F32" s="145"/>
      <c r="G32" s="145"/>
      <c r="H32" s="145"/>
      <c r="I32" s="145"/>
      <c r="J32" s="145"/>
      <c r="K32" s="145"/>
      <c r="L32" s="145"/>
    </row>
    <row r="33" spans="1:14" ht="15.6" customHeight="1" x14ac:dyDescent="0.25">
      <c r="A33" s="115" t="s">
        <v>5</v>
      </c>
      <c r="B33" s="116"/>
      <c r="C33" s="116"/>
      <c r="D33" s="116"/>
      <c r="E33" s="116"/>
      <c r="F33" s="116"/>
      <c r="G33" s="116"/>
      <c r="H33" s="116"/>
      <c r="I33" s="116"/>
      <c r="J33" s="116"/>
      <c r="K33" s="116"/>
      <c r="L33" s="116"/>
    </row>
    <row r="34" spans="1:14" ht="59.45" customHeight="1" x14ac:dyDescent="0.25">
      <c r="A34" s="117" t="s">
        <v>142</v>
      </c>
      <c r="B34" s="118"/>
      <c r="C34" s="118"/>
      <c r="D34" s="118"/>
      <c r="E34" s="118"/>
      <c r="F34" s="118"/>
      <c r="G34" s="118"/>
      <c r="H34" s="118"/>
      <c r="I34" s="118"/>
      <c r="J34" s="118"/>
      <c r="K34" s="118"/>
      <c r="L34" s="118"/>
    </row>
    <row r="35" spans="1:14" ht="17.45" customHeight="1" x14ac:dyDescent="0.25">
      <c r="A35" s="111" t="s">
        <v>48</v>
      </c>
      <c r="B35" s="112"/>
      <c r="C35" s="112"/>
      <c r="D35" s="112"/>
      <c r="E35" s="112"/>
      <c r="F35" s="112"/>
      <c r="G35" s="112"/>
      <c r="H35" s="112"/>
      <c r="I35" s="112"/>
      <c r="J35" s="112"/>
      <c r="K35" s="112"/>
      <c r="L35" s="112"/>
    </row>
    <row r="36" spans="1:14" x14ac:dyDescent="0.25">
      <c r="A36" s="64" t="s">
        <v>281</v>
      </c>
      <c r="B36" s="106" t="s">
        <v>373</v>
      </c>
      <c r="C36" s="106"/>
      <c r="D36" s="106"/>
      <c r="E36" s="106"/>
      <c r="F36" s="106"/>
      <c r="G36" s="106"/>
      <c r="H36" s="106"/>
      <c r="I36" s="106"/>
      <c r="J36" s="106"/>
      <c r="K36" s="106"/>
      <c r="L36" s="106"/>
    </row>
    <row r="37" spans="1:14" ht="15.6" customHeight="1" x14ac:dyDescent="0.25">
      <c r="A37" s="115" t="s">
        <v>7</v>
      </c>
      <c r="B37" s="116"/>
      <c r="C37" s="116"/>
      <c r="D37" s="116"/>
      <c r="E37" s="116"/>
      <c r="F37" s="116"/>
      <c r="G37" s="116"/>
      <c r="H37" s="116"/>
      <c r="I37" s="116"/>
      <c r="J37" s="116"/>
      <c r="K37" s="116"/>
      <c r="L37" s="116"/>
    </row>
    <row r="38" spans="1:14" ht="16.899999999999999" customHeight="1" x14ac:dyDescent="0.25">
      <c r="A38" s="192" t="s">
        <v>146</v>
      </c>
      <c r="B38" s="192"/>
      <c r="C38" s="192"/>
      <c r="D38" s="192"/>
      <c r="E38" s="192"/>
      <c r="F38" s="192"/>
      <c r="G38" s="158">
        <v>32280</v>
      </c>
      <c r="H38" s="158"/>
      <c r="I38" s="158"/>
      <c r="J38" s="158"/>
      <c r="K38" s="158"/>
      <c r="L38" s="158"/>
    </row>
    <row r="39" spans="1:14" ht="16.899999999999999" customHeight="1" x14ac:dyDescent="0.25">
      <c r="A39" s="193" t="s">
        <v>6</v>
      </c>
      <c r="B39" s="194"/>
      <c r="C39" s="194"/>
      <c r="D39" s="194"/>
      <c r="E39" s="194"/>
      <c r="F39" s="195"/>
      <c r="G39" s="177" t="s">
        <v>263</v>
      </c>
      <c r="H39" s="178"/>
      <c r="I39" s="178"/>
      <c r="J39" s="178"/>
      <c r="K39" s="178"/>
      <c r="L39" s="179"/>
    </row>
    <row r="40" spans="1:14" x14ac:dyDescent="0.25">
      <c r="A40" s="192" t="s">
        <v>272</v>
      </c>
      <c r="B40" s="192"/>
      <c r="C40" s="192"/>
      <c r="D40" s="192"/>
      <c r="E40" s="192"/>
      <c r="F40" s="192"/>
      <c r="G40" s="158">
        <f>280*20+(280/7*45.75)</f>
        <v>7430</v>
      </c>
      <c r="H40" s="158"/>
      <c r="I40" s="158"/>
      <c r="J40" s="158"/>
      <c r="K40" s="158"/>
      <c r="L40" s="158"/>
    </row>
    <row r="41" spans="1:14" x14ac:dyDescent="0.25">
      <c r="A41" s="119" t="s">
        <v>9</v>
      </c>
      <c r="B41" s="119"/>
      <c r="C41" s="119"/>
      <c r="D41" s="119"/>
      <c r="E41" s="119"/>
      <c r="F41" s="119"/>
      <c r="G41" s="146">
        <f>SUM(G38:L40)</f>
        <v>39710</v>
      </c>
      <c r="H41" s="154"/>
      <c r="I41" s="154"/>
      <c r="J41" s="154"/>
      <c r="K41" s="154"/>
      <c r="L41" s="154"/>
    </row>
    <row r="42" spans="1:14" ht="15.6" customHeight="1" x14ac:dyDescent="0.25">
      <c r="A42" s="115" t="s">
        <v>256</v>
      </c>
      <c r="B42" s="116"/>
      <c r="C42" s="116"/>
      <c r="D42" s="116"/>
      <c r="E42" s="116"/>
      <c r="F42" s="116"/>
      <c r="G42" s="116"/>
      <c r="H42" s="116"/>
      <c r="I42" s="116"/>
      <c r="J42" s="116"/>
      <c r="K42" s="116"/>
      <c r="L42" s="116"/>
    </row>
    <row r="43" spans="1:14" x14ac:dyDescent="0.25">
      <c r="A43" s="17" t="s">
        <v>212</v>
      </c>
      <c r="B43" s="17" t="s">
        <v>210</v>
      </c>
      <c r="C43" s="17">
        <v>2024</v>
      </c>
      <c r="D43" s="17">
        <v>2025</v>
      </c>
      <c r="E43" s="17">
        <v>2026</v>
      </c>
      <c r="F43" s="17">
        <v>2027</v>
      </c>
      <c r="G43" s="17">
        <v>2028</v>
      </c>
      <c r="H43" s="17">
        <v>2029</v>
      </c>
      <c r="I43" s="17">
        <v>2030</v>
      </c>
      <c r="J43" s="17">
        <v>2031</v>
      </c>
      <c r="K43" s="17">
        <v>2032</v>
      </c>
      <c r="L43" s="17">
        <v>2033</v>
      </c>
      <c r="M43" s="17">
        <v>2034</v>
      </c>
      <c r="N43" s="41" t="s">
        <v>215</v>
      </c>
    </row>
    <row r="44" spans="1:14" ht="60" x14ac:dyDescent="0.25">
      <c r="A44" s="37" t="s">
        <v>213</v>
      </c>
      <c r="B44" s="39">
        <v>0.7</v>
      </c>
      <c r="C44" s="38">
        <f>C46*$B$44</f>
        <v>1281</v>
      </c>
      <c r="D44" s="38">
        <f>D46*$B$44</f>
        <v>26516</v>
      </c>
      <c r="E44" s="38">
        <v>0</v>
      </c>
      <c r="F44" s="38">
        <v>0</v>
      </c>
      <c r="G44" s="38">
        <v>0</v>
      </c>
      <c r="H44" s="38">
        <v>0</v>
      </c>
      <c r="I44" s="38">
        <v>0</v>
      </c>
      <c r="J44" s="38">
        <f t="shared" ref="J44:M44" si="0">J46*$B$38</f>
        <v>0</v>
      </c>
      <c r="K44" s="38">
        <f t="shared" si="0"/>
        <v>0</v>
      </c>
      <c r="L44" s="38">
        <f t="shared" si="0"/>
        <v>0</v>
      </c>
      <c r="M44" s="38">
        <f t="shared" si="0"/>
        <v>0</v>
      </c>
      <c r="N44" s="40">
        <f>SUM(C44:M44)</f>
        <v>27797</v>
      </c>
    </row>
    <row r="45" spans="1:14" ht="45" x14ac:dyDescent="0.25">
      <c r="A45" s="37" t="s">
        <v>211</v>
      </c>
      <c r="B45" s="39">
        <f>1-B44</f>
        <v>0.30000000000000004</v>
      </c>
      <c r="C45" s="38">
        <f>C46*$B$45</f>
        <v>549.00000000000011</v>
      </c>
      <c r="D45" s="38">
        <f>D46*$B$45</f>
        <v>11364.000000000002</v>
      </c>
      <c r="E45" s="38">
        <v>0</v>
      </c>
      <c r="F45" s="38">
        <v>0</v>
      </c>
      <c r="G45" s="38">
        <v>0</v>
      </c>
      <c r="H45" s="38">
        <v>0</v>
      </c>
      <c r="I45" s="38">
        <v>0</v>
      </c>
      <c r="J45" s="38">
        <f t="shared" ref="J45:M45" si="1">J46*$B$39</f>
        <v>0</v>
      </c>
      <c r="K45" s="38">
        <f t="shared" si="1"/>
        <v>0</v>
      </c>
      <c r="L45" s="38">
        <f t="shared" si="1"/>
        <v>0</v>
      </c>
      <c r="M45" s="38">
        <f t="shared" si="1"/>
        <v>0</v>
      </c>
      <c r="N45" s="40">
        <f>SUM(C45:M45)</f>
        <v>11913.000000000002</v>
      </c>
    </row>
    <row r="46" spans="1:14" x14ac:dyDescent="0.25">
      <c r="A46" s="130" t="s">
        <v>214</v>
      </c>
      <c r="B46" s="131"/>
      <c r="C46" s="40">
        <f>(280/7)*45.75</f>
        <v>1830</v>
      </c>
      <c r="D46" s="40">
        <f>(20*280)+32280</f>
        <v>37880</v>
      </c>
      <c r="E46" s="55" t="s">
        <v>261</v>
      </c>
      <c r="F46" s="55" t="s">
        <v>261</v>
      </c>
      <c r="G46" s="55" t="s">
        <v>261</v>
      </c>
      <c r="H46" s="55" t="s">
        <v>261</v>
      </c>
      <c r="I46" s="55" t="s">
        <v>261</v>
      </c>
      <c r="J46" s="40">
        <v>0</v>
      </c>
      <c r="K46" s="40">
        <v>0</v>
      </c>
      <c r="L46" s="40">
        <v>0</v>
      </c>
      <c r="M46" s="40">
        <v>0</v>
      </c>
      <c r="N46" s="40">
        <f>SUM(C46:M46)</f>
        <v>39710</v>
      </c>
    </row>
    <row r="47" spans="1:14" x14ac:dyDescent="0.25">
      <c r="A47" s="1"/>
      <c r="B47" s="1"/>
      <c r="C47" s="1"/>
      <c r="D47" s="1"/>
      <c r="E47" s="1"/>
      <c r="F47" s="1"/>
      <c r="G47" s="1"/>
      <c r="H47" s="1"/>
      <c r="I47" s="1"/>
      <c r="J47" s="1"/>
      <c r="K47" s="1"/>
      <c r="L47" s="1"/>
    </row>
    <row r="48" spans="1:14" x14ac:dyDescent="0.25">
      <c r="A48" s="1"/>
      <c r="B48" s="1"/>
      <c r="C48" s="1"/>
      <c r="D48" s="1"/>
      <c r="E48" s="1"/>
      <c r="F48" s="1"/>
      <c r="G48" s="1"/>
      <c r="H48" s="1"/>
      <c r="I48" s="1"/>
      <c r="J48" s="1"/>
      <c r="K48" s="1"/>
      <c r="L48" s="1"/>
    </row>
  </sheetData>
  <mergeCells count="47">
    <mergeCell ref="B24:L24"/>
    <mergeCell ref="B36:L36"/>
    <mergeCell ref="A6:F6"/>
    <mergeCell ref="A7:F7"/>
    <mergeCell ref="A8:F8"/>
    <mergeCell ref="A9:F9"/>
    <mergeCell ref="A19:L19"/>
    <mergeCell ref="A10:L10"/>
    <mergeCell ref="A11:L11"/>
    <mergeCell ref="A12:L12"/>
    <mergeCell ref="A13:L13"/>
    <mergeCell ref="A14:L14"/>
    <mergeCell ref="A15:L15"/>
    <mergeCell ref="A16:F16"/>
    <mergeCell ref="G16:L16"/>
    <mergeCell ref="A17:F17"/>
    <mergeCell ref="G5:L5"/>
    <mergeCell ref="G6:L9"/>
    <mergeCell ref="A1:L1"/>
    <mergeCell ref="A2:L2"/>
    <mergeCell ref="A3:L3"/>
    <mergeCell ref="A4:L4"/>
    <mergeCell ref="A5:F5"/>
    <mergeCell ref="G17:L17"/>
    <mergeCell ref="A18:L18"/>
    <mergeCell ref="G21:L21"/>
    <mergeCell ref="A25:L25"/>
    <mergeCell ref="A39:F39"/>
    <mergeCell ref="G39:L39"/>
    <mergeCell ref="A34:L34"/>
    <mergeCell ref="A35:L35"/>
    <mergeCell ref="A37:L37"/>
    <mergeCell ref="A38:F38"/>
    <mergeCell ref="G38:L38"/>
    <mergeCell ref="A22:L22"/>
    <mergeCell ref="A31:L31"/>
    <mergeCell ref="A32:L32"/>
    <mergeCell ref="A33:L33"/>
    <mergeCell ref="B27:L27"/>
    <mergeCell ref="A28:L28"/>
    <mergeCell ref="A30:L30"/>
    <mergeCell ref="A46:B46"/>
    <mergeCell ref="A40:F40"/>
    <mergeCell ref="G40:L40"/>
    <mergeCell ref="A41:F41"/>
    <mergeCell ref="G41:L41"/>
    <mergeCell ref="A42:L42"/>
  </mergeCells>
  <printOptions horizont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E3E91-70DD-4473-A16B-9C4D7C9EB0C1}">
  <sheetPr>
    <tabColor rgb="FFF8971C"/>
    <pageSetUpPr fitToPage="1"/>
  </sheetPr>
  <dimension ref="A1:N43"/>
  <sheetViews>
    <sheetView zoomScaleNormal="100" workbookViewId="0">
      <selection activeCell="N9" sqref="N9"/>
    </sheetView>
  </sheetViews>
  <sheetFormatPr baseColWidth="10" defaultRowHeight="15" x14ac:dyDescent="0.25"/>
  <cols>
    <col min="1" max="1" width="12.85546875" bestFit="1" customWidth="1"/>
    <col min="2" max="2" width="5" bestFit="1" customWidth="1"/>
    <col min="3" max="4" width="10.28515625" bestFit="1" customWidth="1"/>
    <col min="5" max="12" width="8.7109375" customWidth="1"/>
    <col min="13" max="13" width="5.85546875" bestFit="1" customWidth="1"/>
    <col min="14" max="14" width="13.28515625" bestFit="1" customWidth="1"/>
  </cols>
  <sheetData>
    <row r="1" spans="1:12" ht="45" customHeight="1" x14ac:dyDescent="0.25">
      <c r="A1" s="197" t="s">
        <v>374</v>
      </c>
      <c r="B1" s="198"/>
      <c r="C1" s="198"/>
      <c r="D1" s="198"/>
      <c r="E1" s="198"/>
      <c r="F1" s="198"/>
      <c r="G1" s="198"/>
      <c r="H1" s="198"/>
      <c r="I1" s="198"/>
      <c r="J1" s="198"/>
      <c r="K1" s="198"/>
      <c r="L1" s="198"/>
    </row>
    <row r="2" spans="1:12" ht="46.9" customHeight="1" x14ac:dyDescent="0.25">
      <c r="A2" s="197" t="s">
        <v>195</v>
      </c>
      <c r="B2" s="198"/>
      <c r="C2" s="198"/>
      <c r="D2" s="198"/>
      <c r="E2" s="198"/>
      <c r="F2" s="198"/>
      <c r="G2" s="198"/>
      <c r="H2" s="198"/>
      <c r="I2" s="198"/>
      <c r="J2" s="198"/>
      <c r="K2" s="198"/>
      <c r="L2" s="198"/>
    </row>
    <row r="3" spans="1:12" ht="78.599999999999994" customHeight="1" x14ac:dyDescent="0.25">
      <c r="A3" s="197" t="s">
        <v>375</v>
      </c>
      <c r="B3" s="198"/>
      <c r="C3" s="198"/>
      <c r="D3" s="198"/>
      <c r="E3" s="198"/>
      <c r="F3" s="198"/>
      <c r="G3" s="198"/>
      <c r="H3" s="198"/>
      <c r="I3" s="198"/>
      <c r="J3" s="198"/>
      <c r="K3" s="198"/>
      <c r="L3" s="198"/>
    </row>
    <row r="4" spans="1:12" ht="15.6" customHeight="1" x14ac:dyDescent="0.25">
      <c r="A4" s="115" t="s">
        <v>155</v>
      </c>
      <c r="B4" s="116"/>
      <c r="C4" s="116"/>
      <c r="D4" s="116"/>
      <c r="E4" s="116"/>
      <c r="F4" s="116"/>
      <c r="G4" s="116"/>
      <c r="H4" s="116"/>
      <c r="I4" s="116"/>
      <c r="J4" s="116"/>
      <c r="K4" s="116"/>
      <c r="L4" s="116"/>
    </row>
    <row r="5" spans="1:12" ht="15.6" customHeight="1" x14ac:dyDescent="0.25">
      <c r="A5" s="137" t="s">
        <v>78</v>
      </c>
      <c r="B5" s="138"/>
      <c r="C5" s="138"/>
      <c r="D5" s="138"/>
      <c r="E5" s="138"/>
      <c r="F5" s="138"/>
      <c r="G5" s="138" t="s">
        <v>150</v>
      </c>
      <c r="H5" s="138"/>
      <c r="I5" s="138"/>
      <c r="J5" s="138"/>
      <c r="K5" s="138"/>
      <c r="L5" s="138"/>
    </row>
    <row r="6" spans="1:12" ht="15.6" customHeight="1" x14ac:dyDescent="0.25">
      <c r="A6" s="137" t="s">
        <v>79</v>
      </c>
      <c r="B6" s="138"/>
      <c r="C6" s="138"/>
      <c r="D6" s="138"/>
      <c r="E6" s="138"/>
      <c r="F6" s="138"/>
      <c r="G6" s="132"/>
      <c r="H6" s="132"/>
      <c r="I6" s="132"/>
      <c r="J6" s="132"/>
      <c r="K6" s="132"/>
      <c r="L6" s="132"/>
    </row>
    <row r="7" spans="1:12" ht="15.6" customHeight="1" x14ac:dyDescent="0.25">
      <c r="A7" s="137" t="s">
        <v>376</v>
      </c>
      <c r="B7" s="138"/>
      <c r="C7" s="138"/>
      <c r="D7" s="138"/>
      <c r="E7" s="138"/>
      <c r="F7" s="138"/>
      <c r="G7" s="132"/>
      <c r="H7" s="132"/>
      <c r="I7" s="132"/>
      <c r="J7" s="132"/>
      <c r="K7" s="132"/>
      <c r="L7" s="132"/>
    </row>
    <row r="8" spans="1:12" ht="46.9" customHeight="1" x14ac:dyDescent="0.25">
      <c r="A8" s="137" t="s">
        <v>377</v>
      </c>
      <c r="B8" s="138"/>
      <c r="C8" s="138"/>
      <c r="D8" s="138"/>
      <c r="E8" s="138"/>
      <c r="F8" s="138"/>
      <c r="G8" s="132"/>
      <c r="H8" s="132"/>
      <c r="I8" s="132"/>
      <c r="J8" s="132"/>
      <c r="K8" s="132"/>
      <c r="L8" s="132"/>
    </row>
    <row r="9" spans="1:12" ht="72.599999999999994" customHeight="1" x14ac:dyDescent="0.25">
      <c r="A9" s="137" t="s">
        <v>378</v>
      </c>
      <c r="B9" s="138"/>
      <c r="C9" s="138"/>
      <c r="D9" s="138"/>
      <c r="E9" s="138"/>
      <c r="F9" s="138"/>
      <c r="G9" s="132"/>
      <c r="H9" s="132"/>
      <c r="I9" s="132"/>
      <c r="J9" s="132"/>
      <c r="K9" s="132"/>
      <c r="L9" s="132"/>
    </row>
    <row r="10" spans="1:12" ht="15.6" customHeight="1" x14ac:dyDescent="0.25">
      <c r="A10" s="115" t="s">
        <v>71</v>
      </c>
      <c r="B10" s="116"/>
      <c r="C10" s="116"/>
      <c r="D10" s="116"/>
      <c r="E10" s="116"/>
      <c r="F10" s="116"/>
      <c r="G10" s="116"/>
      <c r="H10" s="116"/>
      <c r="I10" s="116"/>
      <c r="J10" s="116"/>
      <c r="K10" s="116"/>
      <c r="L10" s="116"/>
    </row>
    <row r="11" spans="1:12" x14ac:dyDescent="0.25">
      <c r="A11" s="117" t="s">
        <v>70</v>
      </c>
      <c r="B11" s="118"/>
      <c r="C11" s="118"/>
      <c r="D11" s="118"/>
      <c r="E11" s="118"/>
      <c r="F11" s="118"/>
      <c r="G11" s="118"/>
      <c r="H11" s="118"/>
      <c r="I11" s="118"/>
      <c r="J11" s="118"/>
      <c r="K11" s="118"/>
      <c r="L11" s="118"/>
    </row>
    <row r="12" spans="1:12" ht="15.6" customHeight="1" x14ac:dyDescent="0.25">
      <c r="A12" s="115" t="s">
        <v>33</v>
      </c>
      <c r="B12" s="116"/>
      <c r="C12" s="116"/>
      <c r="D12" s="116"/>
      <c r="E12" s="116"/>
      <c r="F12" s="116"/>
      <c r="G12" s="116"/>
      <c r="H12" s="116"/>
      <c r="I12" s="116"/>
      <c r="J12" s="116"/>
      <c r="K12" s="116"/>
      <c r="L12" s="116"/>
    </row>
    <row r="13" spans="1:12" ht="245.45" customHeight="1" x14ac:dyDescent="0.25">
      <c r="A13" s="150" t="s">
        <v>440</v>
      </c>
      <c r="B13" s="151"/>
      <c r="C13" s="151"/>
      <c r="D13" s="151"/>
      <c r="E13" s="151"/>
      <c r="F13" s="151"/>
      <c r="G13" s="151"/>
      <c r="H13" s="151"/>
      <c r="I13" s="151"/>
      <c r="J13" s="151"/>
      <c r="K13" s="151"/>
      <c r="L13" s="151"/>
    </row>
    <row r="14" spans="1:12" ht="18.600000000000001" customHeight="1" x14ac:dyDescent="0.25">
      <c r="A14" s="115" t="s">
        <v>75</v>
      </c>
      <c r="B14" s="116"/>
      <c r="C14" s="116"/>
      <c r="D14" s="116"/>
      <c r="E14" s="116"/>
      <c r="F14" s="116"/>
      <c r="G14" s="116"/>
      <c r="H14" s="116"/>
      <c r="I14" s="116"/>
      <c r="J14" s="116"/>
      <c r="K14" s="116"/>
      <c r="L14" s="116"/>
    </row>
    <row r="15" spans="1:12" ht="17.45" customHeight="1" x14ac:dyDescent="0.25">
      <c r="A15" s="133" t="s">
        <v>74</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ht="55.9" customHeight="1" x14ac:dyDescent="0.25">
      <c r="A17" s="139" t="s">
        <v>3</v>
      </c>
      <c r="B17" s="140"/>
      <c r="C17" s="140"/>
      <c r="D17" s="140"/>
      <c r="E17" s="140"/>
      <c r="F17" s="140"/>
      <c r="G17" s="129" t="s">
        <v>379</v>
      </c>
      <c r="H17" s="142"/>
      <c r="I17" s="142"/>
      <c r="J17" s="142"/>
      <c r="K17" s="142"/>
      <c r="L17" s="142"/>
    </row>
    <row r="18" spans="1:12" ht="19.149999999999999" customHeight="1" x14ac:dyDescent="0.25">
      <c r="A18" s="115" t="s">
        <v>34</v>
      </c>
      <c r="B18" s="116"/>
      <c r="C18" s="116"/>
      <c r="D18" s="116"/>
      <c r="E18" s="116"/>
      <c r="F18" s="116"/>
      <c r="G18" s="116"/>
      <c r="H18" s="116"/>
      <c r="I18" s="116"/>
      <c r="J18" s="116"/>
      <c r="K18" s="116"/>
      <c r="L18" s="116"/>
    </row>
    <row r="19" spans="1:12" ht="19.149999999999999" customHeight="1" x14ac:dyDescent="0.25">
      <c r="A19" s="129" t="s">
        <v>139</v>
      </c>
      <c r="B19" s="129"/>
      <c r="C19" s="129"/>
      <c r="D19" s="129"/>
      <c r="E19" s="129"/>
      <c r="F19" s="129"/>
      <c r="G19" s="129"/>
      <c r="H19" s="129"/>
      <c r="I19" s="129"/>
      <c r="J19" s="129"/>
      <c r="K19" s="129"/>
      <c r="L19" s="129"/>
    </row>
    <row r="20" spans="1:12"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45" customHeight="1" x14ac:dyDescent="0.25">
      <c r="A21" s="16"/>
      <c r="B21" s="16"/>
      <c r="C21" s="16"/>
      <c r="D21" s="18"/>
      <c r="E21" s="18"/>
      <c r="F21" s="121" t="s">
        <v>380</v>
      </c>
      <c r="G21" s="121"/>
      <c r="H21" s="121"/>
      <c r="I21" s="121"/>
      <c r="J21" s="121" t="s">
        <v>381</v>
      </c>
      <c r="K21" s="121"/>
      <c r="L21" s="121"/>
    </row>
    <row r="22" spans="1:12" ht="14.45" customHeight="1" x14ac:dyDescent="0.25">
      <c r="A22" s="129" t="s">
        <v>382</v>
      </c>
      <c r="B22" s="129"/>
      <c r="C22" s="129"/>
      <c r="D22" s="129"/>
      <c r="E22" s="129"/>
      <c r="F22" s="129"/>
      <c r="G22" s="129"/>
      <c r="H22" s="129"/>
      <c r="I22" s="129"/>
      <c r="J22" s="129"/>
      <c r="K22" s="129"/>
      <c r="L22" s="129"/>
    </row>
    <row r="23" spans="1:12" ht="14.45" customHeight="1" x14ac:dyDescent="0.25">
      <c r="A23" s="16" t="s">
        <v>35</v>
      </c>
      <c r="B23" s="16" t="s">
        <v>36</v>
      </c>
      <c r="C23" s="16" t="s">
        <v>37</v>
      </c>
      <c r="D23" s="16" t="s">
        <v>38</v>
      </c>
      <c r="E23" s="16" t="s">
        <v>39</v>
      </c>
      <c r="F23" s="16" t="s">
        <v>40</v>
      </c>
      <c r="G23" s="16" t="s">
        <v>41</v>
      </c>
      <c r="H23" s="16" t="s">
        <v>42</v>
      </c>
      <c r="I23" s="16" t="s">
        <v>43</v>
      </c>
      <c r="J23" s="16" t="s">
        <v>44</v>
      </c>
      <c r="K23" s="16" t="s">
        <v>45</v>
      </c>
      <c r="L23" s="16" t="s">
        <v>46</v>
      </c>
    </row>
    <row r="24" spans="1:12" ht="14.45" customHeight="1" x14ac:dyDescent="0.25">
      <c r="A24" s="107" t="s">
        <v>383</v>
      </c>
      <c r="B24" s="107"/>
      <c r="C24" s="107"/>
      <c r="D24" s="107"/>
      <c r="E24" s="107"/>
      <c r="F24" s="107"/>
      <c r="G24" s="107"/>
      <c r="H24" s="107"/>
      <c r="I24" s="107"/>
      <c r="J24" s="107"/>
      <c r="K24" s="107"/>
      <c r="L24" s="107"/>
    </row>
    <row r="25" spans="1:12" ht="14.45" customHeight="1" x14ac:dyDescent="0.25">
      <c r="A25" s="129" t="s">
        <v>386</v>
      </c>
      <c r="B25" s="129"/>
      <c r="C25" s="129"/>
      <c r="D25" s="129"/>
      <c r="E25" s="129"/>
      <c r="F25" s="129"/>
      <c r="G25" s="129"/>
      <c r="H25" s="129"/>
      <c r="I25" s="129"/>
      <c r="J25" s="129"/>
      <c r="K25" s="129"/>
      <c r="L25" s="129"/>
    </row>
    <row r="26" spans="1:12" ht="14.45" customHeight="1" x14ac:dyDescent="0.25">
      <c r="A26" s="16" t="s">
        <v>35</v>
      </c>
      <c r="B26" s="16" t="s">
        <v>36</v>
      </c>
      <c r="C26" s="16" t="s">
        <v>37</v>
      </c>
      <c r="D26" s="16" t="s">
        <v>38</v>
      </c>
      <c r="E26" s="16" t="s">
        <v>39</v>
      </c>
      <c r="F26" s="16" t="s">
        <v>40</v>
      </c>
      <c r="G26" s="16" t="s">
        <v>41</v>
      </c>
      <c r="H26" s="16" t="s">
        <v>42</v>
      </c>
      <c r="I26" s="16" t="s">
        <v>43</v>
      </c>
      <c r="J26" s="16" t="s">
        <v>44</v>
      </c>
      <c r="K26" s="16" t="s">
        <v>45</v>
      </c>
      <c r="L26" s="16" t="s">
        <v>46</v>
      </c>
    </row>
    <row r="27" spans="1:12" ht="15.6" customHeight="1" x14ac:dyDescent="0.25">
      <c r="A27" s="189" t="s">
        <v>385</v>
      </c>
      <c r="B27" s="190"/>
      <c r="C27" s="190"/>
      <c r="D27" s="190"/>
      <c r="E27" s="190"/>
      <c r="F27" s="190"/>
      <c r="G27" s="190"/>
      <c r="H27" s="190"/>
      <c r="I27" s="190"/>
      <c r="J27" s="190"/>
      <c r="K27" s="190"/>
      <c r="L27" s="191"/>
    </row>
    <row r="28" spans="1:12" ht="15.6" customHeight="1" x14ac:dyDescent="0.25">
      <c r="A28" s="115" t="s">
        <v>4</v>
      </c>
      <c r="B28" s="116"/>
      <c r="C28" s="116"/>
      <c r="D28" s="116"/>
      <c r="E28" s="116"/>
      <c r="F28" s="116"/>
      <c r="G28" s="116"/>
      <c r="H28" s="116"/>
      <c r="I28" s="116"/>
      <c r="J28" s="116"/>
      <c r="K28" s="116"/>
      <c r="L28" s="116"/>
    </row>
    <row r="29" spans="1:12" ht="57" customHeight="1" x14ac:dyDescent="0.25">
      <c r="A29" s="144" t="s">
        <v>384</v>
      </c>
      <c r="B29" s="145"/>
      <c r="C29" s="145"/>
      <c r="D29" s="145"/>
      <c r="E29" s="145"/>
      <c r="F29" s="145"/>
      <c r="G29" s="145"/>
      <c r="H29" s="145"/>
      <c r="I29" s="145"/>
      <c r="J29" s="145"/>
      <c r="K29" s="145"/>
      <c r="L29" s="145"/>
    </row>
    <row r="30" spans="1:12" ht="15.6" customHeight="1" x14ac:dyDescent="0.25">
      <c r="A30" s="115" t="s">
        <v>5</v>
      </c>
      <c r="B30" s="116"/>
      <c r="C30" s="116"/>
      <c r="D30" s="116"/>
      <c r="E30" s="116"/>
      <c r="F30" s="116"/>
      <c r="G30" s="116"/>
      <c r="H30" s="116"/>
      <c r="I30" s="116"/>
      <c r="J30" s="116"/>
      <c r="K30" s="116"/>
      <c r="L30" s="116"/>
    </row>
    <row r="31" spans="1:12" ht="59.45" customHeight="1" x14ac:dyDescent="0.25">
      <c r="A31" s="117" t="s">
        <v>142</v>
      </c>
      <c r="B31" s="118"/>
      <c r="C31" s="118"/>
      <c r="D31" s="118"/>
      <c r="E31" s="118"/>
      <c r="F31" s="118"/>
      <c r="G31" s="118"/>
      <c r="H31" s="118"/>
      <c r="I31" s="118"/>
      <c r="J31" s="118"/>
      <c r="K31" s="118"/>
      <c r="L31" s="118"/>
    </row>
    <row r="32" spans="1:12" ht="17.45" customHeight="1" x14ac:dyDescent="0.25">
      <c r="A32" s="111" t="s">
        <v>48</v>
      </c>
      <c r="B32" s="112"/>
      <c r="C32" s="112"/>
      <c r="D32" s="112"/>
      <c r="E32" s="112"/>
      <c r="F32" s="112"/>
      <c r="G32" s="112"/>
      <c r="H32" s="112"/>
      <c r="I32" s="112"/>
      <c r="J32" s="112"/>
      <c r="K32" s="112"/>
      <c r="L32" s="112"/>
    </row>
    <row r="33" spans="1:14" x14ac:dyDescent="0.25">
      <c r="A33" s="64"/>
      <c r="B33" s="106"/>
      <c r="C33" s="106"/>
      <c r="D33" s="106"/>
      <c r="E33" s="106"/>
      <c r="F33" s="106"/>
      <c r="G33" s="106"/>
      <c r="H33" s="106"/>
      <c r="I33" s="106"/>
      <c r="J33" s="106"/>
      <c r="K33" s="106"/>
      <c r="L33" s="106"/>
    </row>
    <row r="34" spans="1:14" ht="15.6" customHeight="1" x14ac:dyDescent="0.25">
      <c r="A34" s="115" t="s">
        <v>7</v>
      </c>
      <c r="B34" s="116"/>
      <c r="C34" s="116"/>
      <c r="D34" s="116"/>
      <c r="E34" s="116"/>
      <c r="F34" s="116"/>
      <c r="G34" s="116"/>
      <c r="H34" s="116"/>
      <c r="I34" s="116"/>
      <c r="J34" s="116"/>
      <c r="K34" s="116"/>
      <c r="L34" s="116"/>
    </row>
    <row r="35" spans="1:14" x14ac:dyDescent="0.25">
      <c r="A35" s="192" t="s">
        <v>391</v>
      </c>
      <c r="B35" s="192"/>
      <c r="C35" s="192"/>
      <c r="D35" s="192"/>
      <c r="E35" s="192"/>
      <c r="F35" s="192"/>
      <c r="G35" s="158">
        <f>9*280</f>
        <v>2520</v>
      </c>
      <c r="H35" s="158"/>
      <c r="I35" s="158"/>
      <c r="J35" s="158"/>
      <c r="K35" s="158"/>
      <c r="L35" s="158"/>
    </row>
    <row r="36" spans="1:14" x14ac:dyDescent="0.25">
      <c r="A36" s="119" t="s">
        <v>9</v>
      </c>
      <c r="B36" s="119"/>
      <c r="C36" s="119"/>
      <c r="D36" s="119"/>
      <c r="E36" s="119"/>
      <c r="F36" s="119"/>
      <c r="G36" s="146">
        <f>SUM(G35:L35)</f>
        <v>2520</v>
      </c>
      <c r="H36" s="154"/>
      <c r="I36" s="154"/>
      <c r="J36" s="154"/>
      <c r="K36" s="154"/>
      <c r="L36" s="154"/>
    </row>
    <row r="37" spans="1:14" ht="15.6" customHeight="1" x14ac:dyDescent="0.25">
      <c r="A37" s="115" t="s">
        <v>256</v>
      </c>
      <c r="B37" s="116"/>
      <c r="C37" s="116"/>
      <c r="D37" s="116"/>
      <c r="E37" s="116"/>
      <c r="F37" s="116"/>
      <c r="G37" s="116"/>
      <c r="H37" s="116"/>
      <c r="I37" s="116"/>
      <c r="J37" s="116"/>
      <c r="K37" s="116"/>
      <c r="L37" s="116"/>
    </row>
    <row r="38" spans="1:14" x14ac:dyDescent="0.25">
      <c r="A38" s="17" t="s">
        <v>212</v>
      </c>
      <c r="B38" s="17" t="s">
        <v>210</v>
      </c>
      <c r="C38" s="17">
        <v>2024</v>
      </c>
      <c r="D38" s="17">
        <v>2025</v>
      </c>
      <c r="E38" s="17">
        <v>2026</v>
      </c>
      <c r="F38" s="17">
        <v>2027</v>
      </c>
      <c r="G38" s="17">
        <v>2028</v>
      </c>
      <c r="H38" s="17">
        <v>2029</v>
      </c>
      <c r="I38" s="17">
        <v>2030</v>
      </c>
      <c r="J38" s="17">
        <v>2031</v>
      </c>
      <c r="K38" s="17">
        <v>2032</v>
      </c>
      <c r="L38" s="17">
        <v>2033</v>
      </c>
      <c r="M38" s="17">
        <v>2034</v>
      </c>
      <c r="N38" s="41" t="s">
        <v>215</v>
      </c>
    </row>
    <row r="39" spans="1:14" ht="60" x14ac:dyDescent="0.25">
      <c r="A39" s="37" t="s">
        <v>213</v>
      </c>
      <c r="B39" s="39">
        <v>0.5</v>
      </c>
      <c r="C39" s="38">
        <f>C41*$B$39</f>
        <v>0</v>
      </c>
      <c r="D39" s="38">
        <f>D41*$B$39</f>
        <v>1260</v>
      </c>
      <c r="E39" s="38">
        <v>0</v>
      </c>
      <c r="F39" s="38">
        <v>0</v>
      </c>
      <c r="G39" s="38">
        <v>0</v>
      </c>
      <c r="H39" s="38">
        <v>0</v>
      </c>
      <c r="I39" s="38">
        <v>0</v>
      </c>
      <c r="J39" s="38">
        <v>0</v>
      </c>
      <c r="K39" s="38">
        <v>0</v>
      </c>
      <c r="L39" s="38">
        <v>0</v>
      </c>
      <c r="M39" s="38">
        <v>0</v>
      </c>
      <c r="N39" s="40">
        <f>SUM(C39:M39)</f>
        <v>1260</v>
      </c>
    </row>
    <row r="40" spans="1:14" ht="45" x14ac:dyDescent="0.25">
      <c r="A40" s="37" t="s">
        <v>211</v>
      </c>
      <c r="B40" s="39">
        <f>1-B39</f>
        <v>0.5</v>
      </c>
      <c r="C40" s="38">
        <f>C41*$B$40</f>
        <v>0</v>
      </c>
      <c r="D40" s="38">
        <f>D41*$B$40</f>
        <v>1260</v>
      </c>
      <c r="E40" s="38">
        <v>0</v>
      </c>
      <c r="F40" s="38">
        <v>0</v>
      </c>
      <c r="G40" s="38">
        <v>0</v>
      </c>
      <c r="H40" s="38">
        <v>0</v>
      </c>
      <c r="I40" s="38">
        <v>0</v>
      </c>
      <c r="J40" s="38">
        <v>0</v>
      </c>
      <c r="K40" s="38">
        <v>0</v>
      </c>
      <c r="L40" s="38">
        <v>0</v>
      </c>
      <c r="M40" s="38">
        <v>0</v>
      </c>
      <c r="N40" s="40">
        <f>SUM(C40:M40)</f>
        <v>1260</v>
      </c>
    </row>
    <row r="41" spans="1:14" x14ac:dyDescent="0.25">
      <c r="A41" s="130" t="s">
        <v>214</v>
      </c>
      <c r="B41" s="131"/>
      <c r="C41" s="40">
        <v>0</v>
      </c>
      <c r="D41" s="40">
        <f>9*280</f>
        <v>2520</v>
      </c>
      <c r="E41" s="55" t="s">
        <v>261</v>
      </c>
      <c r="F41" s="55" t="s">
        <v>261</v>
      </c>
      <c r="G41" s="55" t="s">
        <v>261</v>
      </c>
      <c r="H41" s="55" t="s">
        <v>261</v>
      </c>
      <c r="I41" s="55" t="s">
        <v>261</v>
      </c>
      <c r="J41" s="40">
        <v>0</v>
      </c>
      <c r="K41" s="40">
        <v>0</v>
      </c>
      <c r="L41" s="40">
        <v>0</v>
      </c>
      <c r="M41" s="40">
        <v>0</v>
      </c>
      <c r="N41" s="40">
        <f>SUM(C41:M41)</f>
        <v>2520</v>
      </c>
    </row>
    <row r="42" spans="1:14" x14ac:dyDescent="0.25">
      <c r="A42" s="1"/>
      <c r="B42" s="1"/>
      <c r="C42" s="1"/>
      <c r="D42" s="1"/>
      <c r="E42" s="1"/>
      <c r="F42" s="1"/>
      <c r="G42" s="1"/>
      <c r="H42" s="1"/>
      <c r="I42" s="1"/>
      <c r="J42" s="1"/>
      <c r="K42" s="1"/>
      <c r="L42" s="1"/>
    </row>
    <row r="43" spans="1:14" x14ac:dyDescent="0.25">
      <c r="A43" s="1"/>
      <c r="B43" s="1"/>
      <c r="C43" s="1"/>
      <c r="D43" s="1"/>
      <c r="E43" s="1"/>
      <c r="F43" s="1"/>
      <c r="G43" s="1"/>
      <c r="H43" s="1"/>
      <c r="I43" s="1"/>
      <c r="J43" s="1"/>
      <c r="K43" s="1"/>
      <c r="L43" s="1"/>
    </row>
  </sheetData>
  <mergeCells count="42">
    <mergeCell ref="A41:B41"/>
    <mergeCell ref="A32:L32"/>
    <mergeCell ref="B33:L33"/>
    <mergeCell ref="A34:L34"/>
    <mergeCell ref="A35:F35"/>
    <mergeCell ref="G35:L35"/>
    <mergeCell ref="A36:F36"/>
    <mergeCell ref="G36:L36"/>
    <mergeCell ref="A37:L37"/>
    <mergeCell ref="A31:L31"/>
    <mergeCell ref="A17:F17"/>
    <mergeCell ref="G17:L17"/>
    <mergeCell ref="A18:L18"/>
    <mergeCell ref="A19:L19"/>
    <mergeCell ref="A22:L22"/>
    <mergeCell ref="F21:I21"/>
    <mergeCell ref="J21:L21"/>
    <mergeCell ref="A24:L24"/>
    <mergeCell ref="A27:L27"/>
    <mergeCell ref="A25:L25"/>
    <mergeCell ref="A28:L28"/>
    <mergeCell ref="A29:L29"/>
    <mergeCell ref="A30:L30"/>
    <mergeCell ref="A16:F16"/>
    <mergeCell ref="G16:L16"/>
    <mergeCell ref="A6:F6"/>
    <mergeCell ref="G6:L9"/>
    <mergeCell ref="A7:F7"/>
    <mergeCell ref="A8:F8"/>
    <mergeCell ref="A9:F9"/>
    <mergeCell ref="A10:L10"/>
    <mergeCell ref="A11:L11"/>
    <mergeCell ref="A12:L12"/>
    <mergeCell ref="A13:L13"/>
    <mergeCell ref="A14:L14"/>
    <mergeCell ref="A15:L15"/>
    <mergeCell ref="A1:L1"/>
    <mergeCell ref="A2:L2"/>
    <mergeCell ref="A3:L3"/>
    <mergeCell ref="A4:L4"/>
    <mergeCell ref="A5:F5"/>
    <mergeCell ref="G5:L5"/>
  </mergeCells>
  <printOptions horizontalCentered="1"/>
  <pageMargins left="0.70866141732283472" right="0.70866141732283472" top="0.74803149606299213" bottom="0.74803149606299213" header="0.31496062992125984" footer="0.31496062992125984"/>
  <pageSetup paperSize="9" scale="5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1F186-ADD7-49FC-A23E-7442813FC3DB}">
  <sheetPr>
    <tabColor rgb="FFF8971C"/>
    <pageSetUpPr fitToPage="1"/>
  </sheetPr>
  <dimension ref="A1:N41"/>
  <sheetViews>
    <sheetView zoomScale="85" zoomScaleNormal="85" workbookViewId="0">
      <selection activeCell="M3" sqref="M3"/>
    </sheetView>
  </sheetViews>
  <sheetFormatPr baseColWidth="10" defaultRowHeight="15" x14ac:dyDescent="0.25"/>
  <cols>
    <col min="1" max="1" width="12.85546875" bestFit="1" customWidth="1"/>
    <col min="2" max="2" width="5" bestFit="1" customWidth="1"/>
    <col min="3" max="4" width="10.28515625" bestFit="1" customWidth="1"/>
    <col min="5" max="12" width="8.7109375" customWidth="1"/>
    <col min="13" max="13" width="5.85546875" bestFit="1" customWidth="1"/>
    <col min="14" max="14" width="13.28515625" bestFit="1" customWidth="1"/>
  </cols>
  <sheetData>
    <row r="1" spans="1:12" ht="45" customHeight="1" x14ac:dyDescent="0.25">
      <c r="A1" s="197" t="s">
        <v>392</v>
      </c>
      <c r="B1" s="198"/>
      <c r="C1" s="198"/>
      <c r="D1" s="198"/>
      <c r="E1" s="198"/>
      <c r="F1" s="198"/>
      <c r="G1" s="198"/>
      <c r="H1" s="198"/>
      <c r="I1" s="198"/>
      <c r="J1" s="198"/>
      <c r="K1" s="198"/>
      <c r="L1" s="198"/>
    </row>
    <row r="2" spans="1:12" ht="46.9" customHeight="1" x14ac:dyDescent="0.25">
      <c r="A2" s="197" t="s">
        <v>195</v>
      </c>
      <c r="B2" s="198"/>
      <c r="C2" s="198"/>
      <c r="D2" s="198"/>
      <c r="E2" s="198"/>
      <c r="F2" s="198"/>
      <c r="G2" s="198"/>
      <c r="H2" s="198"/>
      <c r="I2" s="198"/>
      <c r="J2" s="198"/>
      <c r="K2" s="198"/>
      <c r="L2" s="198"/>
    </row>
    <row r="3" spans="1:12" ht="96.6" customHeight="1" x14ac:dyDescent="0.25">
      <c r="A3" s="197" t="s">
        <v>404</v>
      </c>
      <c r="B3" s="198"/>
      <c r="C3" s="198"/>
      <c r="D3" s="198"/>
      <c r="E3" s="198"/>
      <c r="F3" s="198"/>
      <c r="G3" s="198"/>
      <c r="H3" s="198"/>
      <c r="I3" s="198"/>
      <c r="J3" s="198"/>
      <c r="K3" s="198"/>
      <c r="L3" s="198"/>
    </row>
    <row r="4" spans="1:12" ht="15.6" customHeight="1" x14ac:dyDescent="0.25">
      <c r="A4" s="115" t="s">
        <v>155</v>
      </c>
      <c r="B4" s="116"/>
      <c r="C4" s="116"/>
      <c r="D4" s="116"/>
      <c r="E4" s="116"/>
      <c r="F4" s="116"/>
      <c r="G4" s="116"/>
      <c r="H4" s="116"/>
      <c r="I4" s="116"/>
      <c r="J4" s="116"/>
      <c r="K4" s="116"/>
      <c r="L4" s="116"/>
    </row>
    <row r="5" spans="1:12" ht="15.6" customHeight="1" x14ac:dyDescent="0.25">
      <c r="A5" s="137" t="s">
        <v>78</v>
      </c>
      <c r="B5" s="138"/>
      <c r="C5" s="138"/>
      <c r="D5" s="138"/>
      <c r="E5" s="138"/>
      <c r="F5" s="138"/>
      <c r="G5" s="138" t="s">
        <v>150</v>
      </c>
      <c r="H5" s="138"/>
      <c r="I5" s="138"/>
      <c r="J5" s="138"/>
      <c r="K5" s="138"/>
      <c r="L5" s="138"/>
    </row>
    <row r="6" spans="1:12" ht="15.6" customHeight="1" x14ac:dyDescent="0.25">
      <c r="A6" s="137" t="s">
        <v>79</v>
      </c>
      <c r="B6" s="138"/>
      <c r="C6" s="138"/>
      <c r="D6" s="138"/>
      <c r="E6" s="138"/>
      <c r="F6" s="138"/>
      <c r="G6" s="132"/>
      <c r="H6" s="132"/>
      <c r="I6" s="132"/>
      <c r="J6" s="132"/>
      <c r="K6" s="132"/>
      <c r="L6" s="132"/>
    </row>
    <row r="7" spans="1:12" ht="15.6" customHeight="1" x14ac:dyDescent="0.25">
      <c r="A7" s="137" t="s">
        <v>405</v>
      </c>
      <c r="B7" s="138"/>
      <c r="C7" s="138"/>
      <c r="D7" s="138"/>
      <c r="E7" s="138"/>
      <c r="F7" s="138"/>
      <c r="G7" s="132"/>
      <c r="H7" s="132"/>
      <c r="I7" s="132"/>
      <c r="J7" s="132"/>
      <c r="K7" s="132"/>
      <c r="L7" s="132"/>
    </row>
    <row r="8" spans="1:12" ht="46.9" customHeight="1" x14ac:dyDescent="0.25">
      <c r="A8" s="137" t="s">
        <v>377</v>
      </c>
      <c r="B8" s="138"/>
      <c r="C8" s="138"/>
      <c r="D8" s="138"/>
      <c r="E8" s="138"/>
      <c r="F8" s="138"/>
      <c r="G8" s="132"/>
      <c r="H8" s="132"/>
      <c r="I8" s="132"/>
      <c r="J8" s="132"/>
      <c r="K8" s="132"/>
      <c r="L8" s="132"/>
    </row>
    <row r="9" spans="1:12" ht="72.599999999999994" customHeight="1" x14ac:dyDescent="0.25">
      <c r="A9" s="137" t="s">
        <v>406</v>
      </c>
      <c r="B9" s="138"/>
      <c r="C9" s="138"/>
      <c r="D9" s="138"/>
      <c r="E9" s="138"/>
      <c r="F9" s="138"/>
      <c r="G9" s="132"/>
      <c r="H9" s="132"/>
      <c r="I9" s="132"/>
      <c r="J9" s="132"/>
      <c r="K9" s="132"/>
      <c r="L9" s="132"/>
    </row>
    <row r="10" spans="1:12" ht="15.6" customHeight="1" x14ac:dyDescent="0.25">
      <c r="A10" s="115" t="s">
        <v>71</v>
      </c>
      <c r="B10" s="116"/>
      <c r="C10" s="116"/>
      <c r="D10" s="116"/>
      <c r="E10" s="116"/>
      <c r="F10" s="116"/>
      <c r="G10" s="116"/>
      <c r="H10" s="116"/>
      <c r="I10" s="116"/>
      <c r="J10" s="116"/>
      <c r="K10" s="116"/>
      <c r="L10" s="116"/>
    </row>
    <row r="11" spans="1:12" x14ac:dyDescent="0.25">
      <c r="A11" s="117" t="s">
        <v>70</v>
      </c>
      <c r="B11" s="118"/>
      <c r="C11" s="118"/>
      <c r="D11" s="118"/>
      <c r="E11" s="118"/>
      <c r="F11" s="118"/>
      <c r="G11" s="118"/>
      <c r="H11" s="118"/>
      <c r="I11" s="118"/>
      <c r="J11" s="118"/>
      <c r="K11" s="118"/>
      <c r="L11" s="118"/>
    </row>
    <row r="12" spans="1:12" ht="15.6" customHeight="1" x14ac:dyDescent="0.25">
      <c r="A12" s="115" t="s">
        <v>33</v>
      </c>
      <c r="B12" s="116"/>
      <c r="C12" s="116"/>
      <c r="D12" s="116"/>
      <c r="E12" s="116"/>
      <c r="F12" s="116"/>
      <c r="G12" s="116"/>
      <c r="H12" s="116"/>
      <c r="I12" s="116"/>
      <c r="J12" s="116"/>
      <c r="K12" s="116"/>
      <c r="L12" s="116"/>
    </row>
    <row r="13" spans="1:12" ht="245.45" customHeight="1" x14ac:dyDescent="0.25">
      <c r="A13" s="150" t="s">
        <v>441</v>
      </c>
      <c r="B13" s="151"/>
      <c r="C13" s="151"/>
      <c r="D13" s="151"/>
      <c r="E13" s="151"/>
      <c r="F13" s="151"/>
      <c r="G13" s="151"/>
      <c r="H13" s="151"/>
      <c r="I13" s="151"/>
      <c r="J13" s="151"/>
      <c r="K13" s="151"/>
      <c r="L13" s="151"/>
    </row>
    <row r="14" spans="1:12" ht="18.600000000000001" customHeight="1" x14ac:dyDescent="0.25">
      <c r="A14" s="115" t="s">
        <v>75</v>
      </c>
      <c r="B14" s="116"/>
      <c r="C14" s="116"/>
      <c r="D14" s="116"/>
      <c r="E14" s="116"/>
      <c r="F14" s="116"/>
      <c r="G14" s="116"/>
      <c r="H14" s="116"/>
      <c r="I14" s="116"/>
      <c r="J14" s="116"/>
      <c r="K14" s="116"/>
      <c r="L14" s="116"/>
    </row>
    <row r="15" spans="1:12" ht="17.45" customHeight="1" x14ac:dyDescent="0.25">
      <c r="A15" s="133" t="s">
        <v>106</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ht="83.45" customHeight="1" x14ac:dyDescent="0.25">
      <c r="A17" s="139" t="s">
        <v>3</v>
      </c>
      <c r="B17" s="140"/>
      <c r="C17" s="140"/>
      <c r="D17" s="140"/>
      <c r="E17" s="140"/>
      <c r="F17" s="140"/>
      <c r="G17" s="129" t="s">
        <v>415</v>
      </c>
      <c r="H17" s="142"/>
      <c r="I17" s="142"/>
      <c r="J17" s="142"/>
      <c r="K17" s="142"/>
      <c r="L17" s="142"/>
    </row>
    <row r="18" spans="1:12" ht="19.149999999999999" customHeight="1" x14ac:dyDescent="0.25">
      <c r="A18" s="115" t="s">
        <v>34</v>
      </c>
      <c r="B18" s="116"/>
      <c r="C18" s="116"/>
      <c r="D18" s="116"/>
      <c r="E18" s="116"/>
      <c r="F18" s="116"/>
      <c r="G18" s="116"/>
      <c r="H18" s="116"/>
      <c r="I18" s="116"/>
      <c r="J18" s="116"/>
      <c r="K18" s="116"/>
      <c r="L18" s="116"/>
    </row>
    <row r="19" spans="1:12" ht="19.149999999999999" customHeight="1" x14ac:dyDescent="0.25">
      <c r="A19" s="129" t="s">
        <v>139</v>
      </c>
      <c r="B19" s="129"/>
      <c r="C19" s="129"/>
      <c r="D19" s="129"/>
      <c r="E19" s="129"/>
      <c r="F19" s="129"/>
      <c r="G19" s="129"/>
      <c r="H19" s="129"/>
      <c r="I19" s="129"/>
      <c r="J19" s="129"/>
      <c r="K19" s="129"/>
      <c r="L19" s="129"/>
    </row>
    <row r="20" spans="1:12"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14.45" customHeight="1" x14ac:dyDescent="0.25">
      <c r="A21" s="53"/>
      <c r="B21" s="159" t="s">
        <v>407</v>
      </c>
      <c r="C21" s="160"/>
      <c r="D21" s="160"/>
      <c r="E21" s="160"/>
      <c r="F21" s="160"/>
      <c r="G21" s="160"/>
      <c r="H21" s="160"/>
      <c r="I21" s="160"/>
      <c r="J21" s="160"/>
      <c r="K21" s="160"/>
      <c r="L21" s="161"/>
    </row>
    <row r="22" spans="1:12" ht="14.45" customHeight="1" x14ac:dyDescent="0.25">
      <c r="A22" s="129" t="s">
        <v>382</v>
      </c>
      <c r="B22" s="129"/>
      <c r="C22" s="129"/>
      <c r="D22" s="129"/>
      <c r="E22" s="129"/>
      <c r="F22" s="129"/>
      <c r="G22" s="129"/>
      <c r="H22" s="129"/>
      <c r="I22" s="129"/>
      <c r="J22" s="129"/>
      <c r="K22" s="129"/>
      <c r="L22" s="129"/>
    </row>
    <row r="23" spans="1:12" ht="14.45" customHeight="1" x14ac:dyDescent="0.25">
      <c r="A23" s="16" t="s">
        <v>35</v>
      </c>
      <c r="B23" s="16" t="s">
        <v>36</v>
      </c>
      <c r="C23" s="16" t="s">
        <v>37</v>
      </c>
      <c r="D23" s="16" t="s">
        <v>38</v>
      </c>
      <c r="E23" s="16" t="s">
        <v>39</v>
      </c>
      <c r="F23" s="16" t="s">
        <v>40</v>
      </c>
      <c r="G23" s="16" t="s">
        <v>41</v>
      </c>
      <c r="H23" s="16" t="s">
        <v>42</v>
      </c>
      <c r="I23" s="16" t="s">
        <v>43</v>
      </c>
      <c r="J23" s="16" t="s">
        <v>44</v>
      </c>
      <c r="K23" s="16" t="s">
        <v>45</v>
      </c>
      <c r="L23" s="16" t="s">
        <v>46</v>
      </c>
    </row>
    <row r="24" spans="1:12" ht="28.15" customHeight="1" x14ac:dyDescent="0.25">
      <c r="A24" s="121" t="s">
        <v>408</v>
      </c>
      <c r="B24" s="121"/>
      <c r="C24" s="121"/>
      <c r="D24" s="121"/>
      <c r="E24" s="121"/>
      <c r="F24" s="121"/>
      <c r="G24" s="121"/>
      <c r="H24" s="121"/>
      <c r="I24" s="121"/>
      <c r="J24" s="121"/>
      <c r="K24" s="121"/>
      <c r="L24" s="121"/>
    </row>
    <row r="25" spans="1:12" ht="14.45" customHeight="1" x14ac:dyDescent="0.25">
      <c r="A25" s="129" t="s">
        <v>386</v>
      </c>
      <c r="B25" s="129"/>
      <c r="C25" s="129"/>
      <c r="D25" s="129"/>
      <c r="E25" s="129"/>
      <c r="F25" s="129"/>
      <c r="G25" s="129"/>
      <c r="H25" s="129"/>
      <c r="I25" s="129"/>
      <c r="J25" s="129"/>
      <c r="K25" s="129"/>
      <c r="L25" s="129"/>
    </row>
    <row r="26" spans="1:12" ht="14.45" customHeight="1" x14ac:dyDescent="0.25">
      <c r="A26" s="16" t="s">
        <v>35</v>
      </c>
      <c r="B26" s="16" t="s">
        <v>36</v>
      </c>
      <c r="C26" s="16" t="s">
        <v>37</v>
      </c>
      <c r="D26" s="16" t="s">
        <v>38</v>
      </c>
      <c r="E26" s="16" t="s">
        <v>39</v>
      </c>
      <c r="F26" s="16" t="s">
        <v>40</v>
      </c>
      <c r="G26" s="16" t="s">
        <v>41</v>
      </c>
      <c r="H26" s="16" t="s">
        <v>42</v>
      </c>
      <c r="I26" s="16" t="s">
        <v>43</v>
      </c>
      <c r="J26" s="16" t="s">
        <v>44</v>
      </c>
      <c r="K26" s="16" t="s">
        <v>45</v>
      </c>
      <c r="L26" s="16" t="s">
        <v>46</v>
      </c>
    </row>
    <row r="27" spans="1:12" ht="15.6" customHeight="1" x14ac:dyDescent="0.25">
      <c r="A27" s="189" t="s">
        <v>411</v>
      </c>
      <c r="B27" s="190"/>
      <c r="C27" s="190"/>
      <c r="D27" s="190"/>
      <c r="E27" s="190"/>
      <c r="F27" s="190"/>
      <c r="G27" s="190"/>
      <c r="H27" s="190"/>
      <c r="I27" s="190"/>
      <c r="J27" s="190"/>
      <c r="K27" s="190"/>
      <c r="L27" s="191"/>
    </row>
    <row r="28" spans="1:12" ht="15.6" customHeight="1" x14ac:dyDescent="0.25">
      <c r="A28" s="115" t="s">
        <v>4</v>
      </c>
      <c r="B28" s="116"/>
      <c r="C28" s="116"/>
      <c r="D28" s="116"/>
      <c r="E28" s="116"/>
      <c r="F28" s="116"/>
      <c r="G28" s="116"/>
      <c r="H28" s="116"/>
      <c r="I28" s="116"/>
      <c r="J28" s="116"/>
      <c r="K28" s="116"/>
      <c r="L28" s="116"/>
    </row>
    <row r="29" spans="1:12" ht="40.9" customHeight="1" x14ac:dyDescent="0.25">
      <c r="A29" s="144" t="s">
        <v>409</v>
      </c>
      <c r="B29" s="145"/>
      <c r="C29" s="145"/>
      <c r="D29" s="145"/>
      <c r="E29" s="145"/>
      <c r="F29" s="145"/>
      <c r="G29" s="145"/>
      <c r="H29" s="145"/>
      <c r="I29" s="145"/>
      <c r="J29" s="145"/>
      <c r="K29" s="145"/>
      <c r="L29" s="145"/>
    </row>
    <row r="30" spans="1:12" ht="15.6" customHeight="1" x14ac:dyDescent="0.25">
      <c r="A30" s="115" t="s">
        <v>5</v>
      </c>
      <c r="B30" s="116"/>
      <c r="C30" s="116"/>
      <c r="D30" s="116"/>
      <c r="E30" s="116"/>
      <c r="F30" s="116"/>
      <c r="G30" s="116"/>
      <c r="H30" s="116"/>
      <c r="I30" s="116"/>
      <c r="J30" s="116"/>
      <c r="K30" s="116"/>
      <c r="L30" s="116"/>
    </row>
    <row r="31" spans="1:12" ht="70.900000000000006" customHeight="1" x14ac:dyDescent="0.25">
      <c r="A31" s="117" t="s">
        <v>410</v>
      </c>
      <c r="B31" s="118"/>
      <c r="C31" s="118"/>
      <c r="D31" s="118"/>
      <c r="E31" s="118"/>
      <c r="F31" s="118"/>
      <c r="G31" s="118"/>
      <c r="H31" s="118"/>
      <c r="I31" s="118"/>
      <c r="J31" s="118"/>
      <c r="K31" s="118"/>
      <c r="L31" s="118"/>
    </row>
    <row r="32" spans="1:12" ht="17.45" customHeight="1" x14ac:dyDescent="0.25">
      <c r="A32" s="111" t="s">
        <v>48</v>
      </c>
      <c r="B32" s="112"/>
      <c r="C32" s="112"/>
      <c r="D32" s="112"/>
      <c r="E32" s="112"/>
      <c r="F32" s="112"/>
      <c r="G32" s="112"/>
      <c r="H32" s="112"/>
      <c r="I32" s="112"/>
      <c r="J32" s="112"/>
      <c r="K32" s="112"/>
      <c r="L32" s="112"/>
    </row>
    <row r="33" spans="1:14" x14ac:dyDescent="0.25">
      <c r="A33" s="64" t="s">
        <v>281</v>
      </c>
      <c r="B33" s="106" t="s">
        <v>412</v>
      </c>
      <c r="C33" s="106"/>
      <c r="D33" s="106"/>
      <c r="E33" s="106"/>
      <c r="F33" s="106"/>
      <c r="G33" s="106"/>
      <c r="H33" s="106"/>
      <c r="I33" s="106"/>
      <c r="J33" s="106"/>
      <c r="K33" s="106"/>
      <c r="L33" s="106"/>
    </row>
    <row r="34" spans="1:14" ht="15.6" customHeight="1" x14ac:dyDescent="0.25">
      <c r="A34" s="115" t="s">
        <v>7</v>
      </c>
      <c r="B34" s="116"/>
      <c r="C34" s="116"/>
      <c r="D34" s="116"/>
      <c r="E34" s="116"/>
      <c r="F34" s="116"/>
      <c r="G34" s="116"/>
      <c r="H34" s="116"/>
      <c r="I34" s="116"/>
      <c r="J34" s="116"/>
      <c r="K34" s="116"/>
      <c r="L34" s="116"/>
    </row>
    <row r="35" spans="1:14" x14ac:dyDescent="0.25">
      <c r="A35" s="192" t="s">
        <v>352</v>
      </c>
      <c r="B35" s="192"/>
      <c r="C35" s="192"/>
      <c r="D35" s="192"/>
      <c r="E35" s="192"/>
      <c r="F35" s="192"/>
      <c r="G35" s="158">
        <f>12.5*280</f>
        <v>3500</v>
      </c>
      <c r="H35" s="158"/>
      <c r="I35" s="158"/>
      <c r="J35" s="158"/>
      <c r="K35" s="158"/>
      <c r="L35" s="158"/>
    </row>
    <row r="36" spans="1:14" x14ac:dyDescent="0.25">
      <c r="A36" s="119" t="s">
        <v>9</v>
      </c>
      <c r="B36" s="119"/>
      <c r="C36" s="119"/>
      <c r="D36" s="119"/>
      <c r="E36" s="119"/>
      <c r="F36" s="119"/>
      <c r="G36" s="146">
        <f>SUM(G35:L35)</f>
        <v>3500</v>
      </c>
      <c r="H36" s="154"/>
      <c r="I36" s="154"/>
      <c r="J36" s="154"/>
      <c r="K36" s="154"/>
      <c r="L36" s="154"/>
    </row>
    <row r="37" spans="1:14" ht="15.6" customHeight="1" x14ac:dyDescent="0.25">
      <c r="A37" s="115" t="s">
        <v>256</v>
      </c>
      <c r="B37" s="116"/>
      <c r="C37" s="116"/>
      <c r="D37" s="116"/>
      <c r="E37" s="116"/>
      <c r="F37" s="116"/>
      <c r="G37" s="116"/>
      <c r="H37" s="116"/>
      <c r="I37" s="116"/>
      <c r="J37" s="116"/>
      <c r="K37" s="116"/>
      <c r="L37" s="116"/>
    </row>
    <row r="38" spans="1:14" x14ac:dyDescent="0.25">
      <c r="A38" s="17" t="s">
        <v>212</v>
      </c>
      <c r="B38" s="17" t="s">
        <v>210</v>
      </c>
      <c r="C38" s="17">
        <v>2024</v>
      </c>
      <c r="D38" s="17">
        <v>2025</v>
      </c>
      <c r="E38" s="17">
        <v>2026</v>
      </c>
      <c r="F38" s="17">
        <v>2027</v>
      </c>
      <c r="G38" s="17">
        <v>2028</v>
      </c>
      <c r="H38" s="17">
        <v>2029</v>
      </c>
      <c r="I38" s="17">
        <v>2030</v>
      </c>
      <c r="J38" s="17">
        <v>2031</v>
      </c>
      <c r="K38" s="17">
        <v>2032</v>
      </c>
      <c r="L38" s="17">
        <v>2033</v>
      </c>
      <c r="M38" s="17">
        <v>2034</v>
      </c>
      <c r="N38" s="41" t="s">
        <v>215</v>
      </c>
    </row>
    <row r="39" spans="1:14" ht="60" x14ac:dyDescent="0.25">
      <c r="A39" s="37" t="s">
        <v>213</v>
      </c>
      <c r="B39" s="39">
        <v>0.5</v>
      </c>
      <c r="C39" s="38">
        <f>C41*$B$39</f>
        <v>350</v>
      </c>
      <c r="D39" s="38">
        <f>D41*$B$39</f>
        <v>1400</v>
      </c>
      <c r="E39" s="38">
        <v>0</v>
      </c>
      <c r="F39" s="38">
        <v>0</v>
      </c>
      <c r="G39" s="38">
        <v>0</v>
      </c>
      <c r="H39" s="38">
        <v>0</v>
      </c>
      <c r="I39" s="38">
        <v>0</v>
      </c>
      <c r="J39" s="38">
        <v>0</v>
      </c>
      <c r="K39" s="38">
        <v>0</v>
      </c>
      <c r="L39" s="38">
        <v>0</v>
      </c>
      <c r="M39" s="38">
        <v>0</v>
      </c>
      <c r="N39" s="40">
        <f>SUM(C39:M39)</f>
        <v>1750</v>
      </c>
    </row>
    <row r="40" spans="1:14" ht="45" x14ac:dyDescent="0.25">
      <c r="A40" s="37" t="s">
        <v>211</v>
      </c>
      <c r="B40" s="39">
        <f>1-B39</f>
        <v>0.5</v>
      </c>
      <c r="C40" s="38">
        <f>C41*$B$40</f>
        <v>350</v>
      </c>
      <c r="D40" s="38">
        <f>D41*$B$40</f>
        <v>1400</v>
      </c>
      <c r="E40" s="38">
        <v>0</v>
      </c>
      <c r="F40" s="38">
        <v>0</v>
      </c>
      <c r="G40" s="38">
        <v>0</v>
      </c>
      <c r="H40" s="38">
        <v>0</v>
      </c>
      <c r="I40" s="38">
        <v>0</v>
      </c>
      <c r="J40" s="38">
        <v>0</v>
      </c>
      <c r="K40" s="38">
        <v>0</v>
      </c>
      <c r="L40" s="38">
        <v>0</v>
      </c>
      <c r="M40" s="38">
        <v>0</v>
      </c>
      <c r="N40" s="40">
        <f>SUM(C40:M40)</f>
        <v>1750</v>
      </c>
    </row>
    <row r="41" spans="1:14" x14ac:dyDescent="0.25">
      <c r="A41" s="154" t="s">
        <v>214</v>
      </c>
      <c r="B41" s="154"/>
      <c r="C41" s="40">
        <f>2.5*280</f>
        <v>700</v>
      </c>
      <c r="D41" s="40">
        <f>10*280</f>
        <v>2800</v>
      </c>
      <c r="E41" s="55" t="s">
        <v>261</v>
      </c>
      <c r="F41" s="55" t="s">
        <v>261</v>
      </c>
      <c r="G41" s="55" t="s">
        <v>261</v>
      </c>
      <c r="H41" s="55" t="s">
        <v>261</v>
      </c>
      <c r="I41" s="55" t="s">
        <v>261</v>
      </c>
      <c r="J41" s="40">
        <v>0</v>
      </c>
      <c r="K41" s="40">
        <v>0</v>
      </c>
      <c r="L41" s="40">
        <v>0</v>
      </c>
      <c r="M41" s="40">
        <v>0</v>
      </c>
      <c r="N41" s="40">
        <f>SUM(C41:M41)</f>
        <v>3500</v>
      </c>
    </row>
  </sheetData>
  <mergeCells count="41">
    <mergeCell ref="A1:L1"/>
    <mergeCell ref="A2:L2"/>
    <mergeCell ref="A3:L3"/>
    <mergeCell ref="A4:L4"/>
    <mergeCell ref="A5:F5"/>
    <mergeCell ref="G5:L5"/>
    <mergeCell ref="A16:F16"/>
    <mergeCell ref="G16:L16"/>
    <mergeCell ref="A6:F6"/>
    <mergeCell ref="G6:L9"/>
    <mergeCell ref="A7:F7"/>
    <mergeCell ref="A8:F8"/>
    <mergeCell ref="A9:F9"/>
    <mergeCell ref="A10:L10"/>
    <mergeCell ref="A11:L11"/>
    <mergeCell ref="A12:L12"/>
    <mergeCell ref="A13:L13"/>
    <mergeCell ref="A14:L14"/>
    <mergeCell ref="A15:L15"/>
    <mergeCell ref="A30:L30"/>
    <mergeCell ref="A17:F17"/>
    <mergeCell ref="G17:L17"/>
    <mergeCell ref="A18:L18"/>
    <mergeCell ref="A19:L19"/>
    <mergeCell ref="A22:L22"/>
    <mergeCell ref="A36:F36"/>
    <mergeCell ref="G36:L36"/>
    <mergeCell ref="A37:L37"/>
    <mergeCell ref="A41:B41"/>
    <mergeCell ref="B21:L21"/>
    <mergeCell ref="A31:L31"/>
    <mergeCell ref="A32:L32"/>
    <mergeCell ref="B33:L33"/>
    <mergeCell ref="A34:L34"/>
    <mergeCell ref="A35:F35"/>
    <mergeCell ref="G35:L35"/>
    <mergeCell ref="A24:L24"/>
    <mergeCell ref="A25:L25"/>
    <mergeCell ref="A27:L27"/>
    <mergeCell ref="A28:L28"/>
    <mergeCell ref="A29:L29"/>
  </mergeCells>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7846-EA64-4C00-8DC5-86D027D369D3}">
  <sheetPr>
    <tabColor rgb="FFF8971C"/>
    <pageSetUpPr fitToPage="1"/>
  </sheetPr>
  <dimension ref="A1:N41"/>
  <sheetViews>
    <sheetView zoomScale="85" zoomScaleNormal="85" workbookViewId="0">
      <selection activeCell="P4" sqref="P4"/>
    </sheetView>
  </sheetViews>
  <sheetFormatPr baseColWidth="10" defaultRowHeight="15" x14ac:dyDescent="0.25"/>
  <cols>
    <col min="1" max="1" width="12.85546875" bestFit="1" customWidth="1"/>
    <col min="2" max="2" width="5" bestFit="1" customWidth="1"/>
    <col min="3" max="4" width="10.28515625" bestFit="1" customWidth="1"/>
    <col min="5" max="12" width="8.7109375" customWidth="1"/>
    <col min="13" max="13" width="5.85546875" bestFit="1" customWidth="1"/>
    <col min="14" max="14" width="13.28515625" bestFit="1" customWidth="1"/>
  </cols>
  <sheetData>
    <row r="1" spans="1:12" ht="45" customHeight="1" x14ac:dyDescent="0.25">
      <c r="A1" s="197" t="s">
        <v>394</v>
      </c>
      <c r="B1" s="198"/>
      <c r="C1" s="198"/>
      <c r="D1" s="198"/>
      <c r="E1" s="198"/>
      <c r="F1" s="198"/>
      <c r="G1" s="198"/>
      <c r="H1" s="198"/>
      <c r="I1" s="198"/>
      <c r="J1" s="198"/>
      <c r="K1" s="198"/>
      <c r="L1" s="198"/>
    </row>
    <row r="2" spans="1:12" ht="46.9" customHeight="1" x14ac:dyDescent="0.25">
      <c r="A2" s="197" t="s">
        <v>393</v>
      </c>
      <c r="B2" s="198"/>
      <c r="C2" s="198"/>
      <c r="D2" s="198"/>
      <c r="E2" s="198"/>
      <c r="F2" s="198"/>
      <c r="G2" s="198"/>
      <c r="H2" s="198"/>
      <c r="I2" s="198"/>
      <c r="J2" s="198"/>
      <c r="K2" s="198"/>
      <c r="L2" s="198"/>
    </row>
    <row r="3" spans="1:12" ht="78.599999999999994" customHeight="1" x14ac:dyDescent="0.25">
      <c r="A3" s="197" t="s">
        <v>522</v>
      </c>
      <c r="B3" s="198"/>
      <c r="C3" s="198"/>
      <c r="D3" s="198"/>
      <c r="E3" s="198"/>
      <c r="F3" s="198"/>
      <c r="G3" s="198"/>
      <c r="H3" s="198"/>
      <c r="I3" s="198"/>
      <c r="J3" s="198"/>
      <c r="K3" s="198"/>
      <c r="L3" s="198"/>
    </row>
    <row r="4" spans="1:12" ht="15.6" customHeight="1" x14ac:dyDescent="0.25">
      <c r="A4" s="115" t="s">
        <v>155</v>
      </c>
      <c r="B4" s="116"/>
      <c r="C4" s="116"/>
      <c r="D4" s="116"/>
      <c r="E4" s="116"/>
      <c r="F4" s="116"/>
      <c r="G4" s="116"/>
      <c r="H4" s="116"/>
      <c r="I4" s="116"/>
      <c r="J4" s="116"/>
      <c r="K4" s="116"/>
      <c r="L4" s="116"/>
    </row>
    <row r="5" spans="1:12" ht="15.6" customHeight="1" x14ac:dyDescent="0.25">
      <c r="A5" s="137" t="s">
        <v>65</v>
      </c>
      <c r="B5" s="138"/>
      <c r="C5" s="138"/>
      <c r="D5" s="138"/>
      <c r="E5" s="138"/>
      <c r="F5" s="138"/>
      <c r="G5" s="138" t="s">
        <v>150</v>
      </c>
      <c r="H5" s="138"/>
      <c r="I5" s="138"/>
      <c r="J5" s="138"/>
      <c r="K5" s="138"/>
      <c r="L5" s="138"/>
    </row>
    <row r="6" spans="1:12" ht="15.6" customHeight="1" x14ac:dyDescent="0.25">
      <c r="A6" s="137" t="s">
        <v>66</v>
      </c>
      <c r="B6" s="138"/>
      <c r="C6" s="138"/>
      <c r="D6" s="138"/>
      <c r="E6" s="138"/>
      <c r="F6" s="138"/>
      <c r="G6" s="132"/>
      <c r="H6" s="132"/>
      <c r="I6" s="132"/>
      <c r="J6" s="132"/>
      <c r="K6" s="132"/>
      <c r="L6" s="132"/>
    </row>
    <row r="7" spans="1:12" ht="15.6" customHeight="1" x14ac:dyDescent="0.25">
      <c r="A7" s="137" t="s">
        <v>395</v>
      </c>
      <c r="B7" s="138"/>
      <c r="C7" s="138"/>
      <c r="D7" s="138"/>
      <c r="E7" s="138"/>
      <c r="F7" s="138"/>
      <c r="G7" s="132"/>
      <c r="H7" s="132"/>
      <c r="I7" s="132"/>
      <c r="J7" s="132"/>
      <c r="K7" s="132"/>
      <c r="L7" s="132"/>
    </row>
    <row r="8" spans="1:12" ht="46.9" customHeight="1" x14ac:dyDescent="0.25">
      <c r="A8" s="137" t="s">
        <v>377</v>
      </c>
      <c r="B8" s="138"/>
      <c r="C8" s="138"/>
      <c r="D8" s="138"/>
      <c r="E8" s="138"/>
      <c r="F8" s="138"/>
      <c r="G8" s="132"/>
      <c r="H8" s="132"/>
      <c r="I8" s="132"/>
      <c r="J8" s="132"/>
      <c r="K8" s="132"/>
      <c r="L8" s="132"/>
    </row>
    <row r="9" spans="1:12" ht="72.599999999999994" customHeight="1" x14ac:dyDescent="0.25">
      <c r="A9" s="137" t="s">
        <v>396</v>
      </c>
      <c r="B9" s="138"/>
      <c r="C9" s="138"/>
      <c r="D9" s="138"/>
      <c r="E9" s="138"/>
      <c r="F9" s="138"/>
      <c r="G9" s="132"/>
      <c r="H9" s="132"/>
      <c r="I9" s="132"/>
      <c r="J9" s="132"/>
      <c r="K9" s="132"/>
      <c r="L9" s="132"/>
    </row>
    <row r="10" spans="1:12" ht="15.6" customHeight="1" x14ac:dyDescent="0.25">
      <c r="A10" s="115" t="s">
        <v>71</v>
      </c>
      <c r="B10" s="116"/>
      <c r="C10" s="116"/>
      <c r="D10" s="116"/>
      <c r="E10" s="116"/>
      <c r="F10" s="116"/>
      <c r="G10" s="116"/>
      <c r="H10" s="116"/>
      <c r="I10" s="116"/>
      <c r="J10" s="116"/>
      <c r="K10" s="116"/>
      <c r="L10" s="116"/>
    </row>
    <row r="11" spans="1:12" x14ac:dyDescent="0.25">
      <c r="A11" s="117" t="s">
        <v>70</v>
      </c>
      <c r="B11" s="118"/>
      <c r="C11" s="118"/>
      <c r="D11" s="118"/>
      <c r="E11" s="118"/>
      <c r="F11" s="118"/>
      <c r="G11" s="118"/>
      <c r="H11" s="118"/>
      <c r="I11" s="118"/>
      <c r="J11" s="118"/>
      <c r="K11" s="118"/>
      <c r="L11" s="118"/>
    </row>
    <row r="12" spans="1:12" ht="15.6" customHeight="1" x14ac:dyDescent="0.25">
      <c r="A12" s="115" t="s">
        <v>33</v>
      </c>
      <c r="B12" s="116"/>
      <c r="C12" s="116"/>
      <c r="D12" s="116"/>
      <c r="E12" s="116"/>
      <c r="F12" s="116"/>
      <c r="G12" s="116"/>
      <c r="H12" s="116"/>
      <c r="I12" s="116"/>
      <c r="J12" s="116"/>
      <c r="K12" s="116"/>
      <c r="L12" s="116"/>
    </row>
    <row r="13" spans="1:12" ht="221.45" customHeight="1" x14ac:dyDescent="0.25">
      <c r="A13" s="150" t="s">
        <v>442</v>
      </c>
      <c r="B13" s="151"/>
      <c r="C13" s="151"/>
      <c r="D13" s="151"/>
      <c r="E13" s="151"/>
      <c r="F13" s="151"/>
      <c r="G13" s="151"/>
      <c r="H13" s="151"/>
      <c r="I13" s="151"/>
      <c r="J13" s="151"/>
      <c r="K13" s="151"/>
      <c r="L13" s="151"/>
    </row>
    <row r="14" spans="1:12" ht="18.600000000000001" customHeight="1" x14ac:dyDescent="0.25">
      <c r="A14" s="115" t="s">
        <v>75</v>
      </c>
      <c r="B14" s="116"/>
      <c r="C14" s="116"/>
      <c r="D14" s="116"/>
      <c r="E14" s="116"/>
      <c r="F14" s="116"/>
      <c r="G14" s="116"/>
      <c r="H14" s="116"/>
      <c r="I14" s="116"/>
      <c r="J14" s="116"/>
      <c r="K14" s="116"/>
      <c r="L14" s="116"/>
    </row>
    <row r="15" spans="1:12" ht="17.45" customHeight="1" x14ac:dyDescent="0.25">
      <c r="A15" s="133" t="s">
        <v>93</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ht="83.45" customHeight="1" x14ac:dyDescent="0.25">
      <c r="A17" s="139" t="s">
        <v>3</v>
      </c>
      <c r="B17" s="140"/>
      <c r="C17" s="140"/>
      <c r="D17" s="140"/>
      <c r="E17" s="140"/>
      <c r="F17" s="140"/>
      <c r="G17" s="129" t="s">
        <v>397</v>
      </c>
      <c r="H17" s="142"/>
      <c r="I17" s="142"/>
      <c r="J17" s="142"/>
      <c r="K17" s="142"/>
      <c r="L17" s="142"/>
    </row>
    <row r="18" spans="1:12" ht="19.149999999999999" customHeight="1" x14ac:dyDescent="0.25">
      <c r="A18" s="115" t="s">
        <v>34</v>
      </c>
      <c r="B18" s="116"/>
      <c r="C18" s="116"/>
      <c r="D18" s="116"/>
      <c r="E18" s="116"/>
      <c r="F18" s="116"/>
      <c r="G18" s="116"/>
      <c r="H18" s="116"/>
      <c r="I18" s="116"/>
      <c r="J18" s="116"/>
      <c r="K18" s="116"/>
      <c r="L18" s="116"/>
    </row>
    <row r="19" spans="1:12" ht="19.149999999999999" customHeight="1" x14ac:dyDescent="0.25">
      <c r="A19" s="129" t="s">
        <v>139</v>
      </c>
      <c r="B19" s="129"/>
      <c r="C19" s="129"/>
      <c r="D19" s="129"/>
      <c r="E19" s="129"/>
      <c r="F19" s="129"/>
      <c r="G19" s="129"/>
      <c r="H19" s="129"/>
      <c r="I19" s="129"/>
      <c r="J19" s="129"/>
      <c r="K19" s="129"/>
      <c r="L19" s="129"/>
    </row>
    <row r="20" spans="1:12"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28.15" customHeight="1" x14ac:dyDescent="0.25">
      <c r="A21" s="53"/>
      <c r="B21" s="53"/>
      <c r="C21" s="53"/>
      <c r="D21" s="53"/>
      <c r="E21" s="53"/>
      <c r="F21" s="53"/>
      <c r="G21" s="53"/>
      <c r="H21" s="121" t="s">
        <v>398</v>
      </c>
      <c r="I21" s="121"/>
      <c r="J21" s="121"/>
      <c r="K21" s="121"/>
      <c r="L21" s="121"/>
    </row>
    <row r="22" spans="1:12" ht="14.45" customHeight="1" x14ac:dyDescent="0.25">
      <c r="A22" s="129" t="s">
        <v>382</v>
      </c>
      <c r="B22" s="129"/>
      <c r="C22" s="129"/>
      <c r="D22" s="129"/>
      <c r="E22" s="129"/>
      <c r="F22" s="129"/>
      <c r="G22" s="129"/>
      <c r="H22" s="129"/>
      <c r="I22" s="129"/>
      <c r="J22" s="129"/>
      <c r="K22" s="129"/>
      <c r="L22" s="129"/>
    </row>
    <row r="23" spans="1:12" ht="14.45" customHeight="1" x14ac:dyDescent="0.25">
      <c r="A23" s="16" t="s">
        <v>35</v>
      </c>
      <c r="B23" s="16" t="s">
        <v>36</v>
      </c>
      <c r="C23" s="16" t="s">
        <v>37</v>
      </c>
      <c r="D23" s="16" t="s">
        <v>38</v>
      </c>
      <c r="E23" s="16" t="s">
        <v>39</v>
      </c>
      <c r="F23" s="16" t="s">
        <v>40</v>
      </c>
      <c r="G23" s="16" t="s">
        <v>41</v>
      </c>
      <c r="H23" s="16" t="s">
        <v>42</v>
      </c>
      <c r="I23" s="16" t="s">
        <v>43</v>
      </c>
      <c r="J23" s="16" t="s">
        <v>44</v>
      </c>
      <c r="K23" s="16" t="s">
        <v>45</v>
      </c>
      <c r="L23" s="16" t="s">
        <v>46</v>
      </c>
    </row>
    <row r="24" spans="1:12" ht="14.45" customHeight="1" x14ac:dyDescent="0.25">
      <c r="A24" s="107" t="s">
        <v>399</v>
      </c>
      <c r="B24" s="107"/>
      <c r="C24" s="107"/>
      <c r="D24" s="107"/>
      <c r="E24" s="107"/>
      <c r="F24" s="107"/>
      <c r="G24" s="107"/>
      <c r="H24" s="107"/>
      <c r="I24" s="107"/>
      <c r="J24" s="107"/>
      <c r="K24" s="107"/>
      <c r="L24" s="107"/>
    </row>
    <row r="25" spans="1:12" ht="14.45" customHeight="1" x14ac:dyDescent="0.25">
      <c r="A25" s="129" t="s">
        <v>386</v>
      </c>
      <c r="B25" s="129"/>
      <c r="C25" s="129"/>
      <c r="D25" s="129"/>
      <c r="E25" s="129"/>
      <c r="F25" s="129"/>
      <c r="G25" s="129"/>
      <c r="H25" s="129"/>
      <c r="I25" s="129"/>
      <c r="J25" s="129"/>
      <c r="K25" s="129"/>
      <c r="L25" s="129"/>
    </row>
    <row r="26" spans="1:12" ht="14.45" customHeight="1" x14ac:dyDescent="0.25">
      <c r="A26" s="16" t="s">
        <v>35</v>
      </c>
      <c r="B26" s="16" t="s">
        <v>36</v>
      </c>
      <c r="C26" s="16" t="s">
        <v>37</v>
      </c>
      <c r="D26" s="16" t="s">
        <v>38</v>
      </c>
      <c r="E26" s="16" t="s">
        <v>39</v>
      </c>
      <c r="F26" s="16" t="s">
        <v>40</v>
      </c>
      <c r="G26" s="16" t="s">
        <v>41</v>
      </c>
      <c r="H26" s="16" t="s">
        <v>42</v>
      </c>
      <c r="I26" s="16" t="s">
        <v>43</v>
      </c>
      <c r="J26" s="16" t="s">
        <v>44</v>
      </c>
      <c r="K26" s="16" t="s">
        <v>45</v>
      </c>
      <c r="L26" s="16" t="s">
        <v>46</v>
      </c>
    </row>
    <row r="27" spans="1:12" ht="15.6" customHeight="1" x14ac:dyDescent="0.25">
      <c r="A27" s="189" t="s">
        <v>400</v>
      </c>
      <c r="B27" s="190"/>
      <c r="C27" s="190"/>
      <c r="D27" s="190"/>
      <c r="E27" s="190"/>
      <c r="F27" s="190"/>
      <c r="G27" s="190"/>
      <c r="H27" s="190"/>
      <c r="I27" s="190"/>
      <c r="J27" s="190"/>
      <c r="K27" s="190"/>
      <c r="L27" s="191"/>
    </row>
    <row r="28" spans="1:12" ht="15.6" customHeight="1" x14ac:dyDescent="0.25">
      <c r="A28" s="115" t="s">
        <v>4</v>
      </c>
      <c r="B28" s="116"/>
      <c r="C28" s="116"/>
      <c r="D28" s="116"/>
      <c r="E28" s="116"/>
      <c r="F28" s="116"/>
      <c r="G28" s="116"/>
      <c r="H28" s="116"/>
      <c r="I28" s="116"/>
      <c r="J28" s="116"/>
      <c r="K28" s="116"/>
      <c r="L28" s="116"/>
    </row>
    <row r="29" spans="1:12" ht="43.9" customHeight="1" x14ac:dyDescent="0.25">
      <c r="A29" s="144" t="s">
        <v>401</v>
      </c>
      <c r="B29" s="145"/>
      <c r="C29" s="145"/>
      <c r="D29" s="145"/>
      <c r="E29" s="145"/>
      <c r="F29" s="145"/>
      <c r="G29" s="145"/>
      <c r="H29" s="145"/>
      <c r="I29" s="145"/>
      <c r="J29" s="145"/>
      <c r="K29" s="145"/>
      <c r="L29" s="145"/>
    </row>
    <row r="30" spans="1:12" ht="15.6" customHeight="1" x14ac:dyDescent="0.25">
      <c r="A30" s="115" t="s">
        <v>5</v>
      </c>
      <c r="B30" s="116"/>
      <c r="C30" s="116"/>
      <c r="D30" s="116"/>
      <c r="E30" s="116"/>
      <c r="F30" s="116"/>
      <c r="G30" s="116"/>
      <c r="H30" s="116"/>
      <c r="I30" s="116"/>
      <c r="J30" s="116"/>
      <c r="K30" s="116"/>
      <c r="L30" s="116"/>
    </row>
    <row r="31" spans="1:12" ht="28.9" customHeight="1" x14ac:dyDescent="0.25">
      <c r="A31" s="117" t="s">
        <v>402</v>
      </c>
      <c r="B31" s="118"/>
      <c r="C31" s="118"/>
      <c r="D31" s="118"/>
      <c r="E31" s="118"/>
      <c r="F31" s="118"/>
      <c r="G31" s="118"/>
      <c r="H31" s="118"/>
      <c r="I31" s="118"/>
      <c r="J31" s="118"/>
      <c r="K31" s="118"/>
      <c r="L31" s="118"/>
    </row>
    <row r="32" spans="1:12" ht="17.45" customHeight="1" x14ac:dyDescent="0.25">
      <c r="A32" s="111" t="s">
        <v>48</v>
      </c>
      <c r="B32" s="112"/>
      <c r="C32" s="112"/>
      <c r="D32" s="112"/>
      <c r="E32" s="112"/>
      <c r="F32" s="112"/>
      <c r="G32" s="112"/>
      <c r="H32" s="112"/>
      <c r="I32" s="112"/>
      <c r="J32" s="112"/>
      <c r="K32" s="112"/>
      <c r="L32" s="112"/>
    </row>
    <row r="33" spans="1:14" x14ac:dyDescent="0.25">
      <c r="A33" s="64"/>
      <c r="B33" s="106"/>
      <c r="C33" s="106"/>
      <c r="D33" s="106"/>
      <c r="E33" s="106"/>
      <c r="F33" s="106"/>
      <c r="G33" s="106"/>
      <c r="H33" s="106"/>
      <c r="I33" s="106"/>
      <c r="J33" s="106"/>
      <c r="K33" s="106"/>
      <c r="L33" s="106"/>
    </row>
    <row r="34" spans="1:14" ht="15.6" customHeight="1" x14ac:dyDescent="0.25">
      <c r="A34" s="115" t="s">
        <v>7</v>
      </c>
      <c r="B34" s="116"/>
      <c r="C34" s="116"/>
      <c r="D34" s="116"/>
      <c r="E34" s="116"/>
      <c r="F34" s="116"/>
      <c r="G34" s="116"/>
      <c r="H34" s="116"/>
      <c r="I34" s="116"/>
      <c r="J34" s="116"/>
      <c r="K34" s="116"/>
      <c r="L34" s="116"/>
    </row>
    <row r="35" spans="1:14" x14ac:dyDescent="0.25">
      <c r="A35" s="192" t="s">
        <v>403</v>
      </c>
      <c r="B35" s="192"/>
      <c r="C35" s="192"/>
      <c r="D35" s="192"/>
      <c r="E35" s="192"/>
      <c r="F35" s="192"/>
      <c r="G35" s="158">
        <f>11*280</f>
        <v>3080</v>
      </c>
      <c r="H35" s="158"/>
      <c r="I35" s="158"/>
      <c r="J35" s="158"/>
      <c r="K35" s="158"/>
      <c r="L35" s="158"/>
    </row>
    <row r="36" spans="1:14" x14ac:dyDescent="0.25">
      <c r="A36" s="119" t="s">
        <v>9</v>
      </c>
      <c r="B36" s="119"/>
      <c r="C36" s="119"/>
      <c r="D36" s="119"/>
      <c r="E36" s="119"/>
      <c r="F36" s="119"/>
      <c r="G36" s="146">
        <f>SUM(G35:L35)</f>
        <v>3080</v>
      </c>
      <c r="H36" s="154"/>
      <c r="I36" s="154"/>
      <c r="J36" s="154"/>
      <c r="K36" s="154"/>
      <c r="L36" s="154"/>
    </row>
    <row r="37" spans="1:14" ht="15.6" customHeight="1" x14ac:dyDescent="0.25">
      <c r="A37" s="115" t="s">
        <v>256</v>
      </c>
      <c r="B37" s="116"/>
      <c r="C37" s="116"/>
      <c r="D37" s="116"/>
      <c r="E37" s="116"/>
      <c r="F37" s="116"/>
      <c r="G37" s="116"/>
      <c r="H37" s="116"/>
      <c r="I37" s="116"/>
      <c r="J37" s="116"/>
      <c r="K37" s="116"/>
      <c r="L37" s="116"/>
    </row>
    <row r="38" spans="1:14" x14ac:dyDescent="0.25">
      <c r="A38" s="17" t="s">
        <v>212</v>
      </c>
      <c r="B38" s="17" t="s">
        <v>210</v>
      </c>
      <c r="C38" s="17">
        <v>2024</v>
      </c>
      <c r="D38" s="17">
        <v>2025</v>
      </c>
      <c r="E38" s="17">
        <v>2026</v>
      </c>
      <c r="F38" s="17">
        <v>2027</v>
      </c>
      <c r="G38" s="17">
        <v>2028</v>
      </c>
      <c r="H38" s="17">
        <v>2029</v>
      </c>
      <c r="I38" s="17">
        <v>2030</v>
      </c>
      <c r="J38" s="17">
        <v>2031</v>
      </c>
      <c r="K38" s="17">
        <v>2032</v>
      </c>
      <c r="L38" s="17">
        <v>2033</v>
      </c>
      <c r="M38" s="17">
        <v>2034</v>
      </c>
      <c r="N38" s="41" t="s">
        <v>215</v>
      </c>
    </row>
    <row r="39" spans="1:14" ht="60" x14ac:dyDescent="0.25">
      <c r="A39" s="37" t="s">
        <v>213</v>
      </c>
      <c r="B39" s="39">
        <v>0.5</v>
      </c>
      <c r="C39" s="38">
        <f>C41*$B$39</f>
        <v>0</v>
      </c>
      <c r="D39" s="38">
        <f>D41*$B$39</f>
        <v>1540</v>
      </c>
      <c r="E39" s="38">
        <v>0</v>
      </c>
      <c r="F39" s="38">
        <v>0</v>
      </c>
      <c r="G39" s="38">
        <v>0</v>
      </c>
      <c r="H39" s="38">
        <v>0</v>
      </c>
      <c r="I39" s="38">
        <v>0</v>
      </c>
      <c r="J39" s="38">
        <v>0</v>
      </c>
      <c r="K39" s="38">
        <v>0</v>
      </c>
      <c r="L39" s="38">
        <v>0</v>
      </c>
      <c r="M39" s="38">
        <v>0</v>
      </c>
      <c r="N39" s="40">
        <f>SUM(C39:M39)</f>
        <v>1540</v>
      </c>
    </row>
    <row r="40" spans="1:14" ht="45" x14ac:dyDescent="0.25">
      <c r="A40" s="37" t="s">
        <v>211</v>
      </c>
      <c r="B40" s="39">
        <f>1-B39</f>
        <v>0.5</v>
      </c>
      <c r="C40" s="38">
        <f>C41*$B$40</f>
        <v>0</v>
      </c>
      <c r="D40" s="38">
        <f>D41*$B$40</f>
        <v>1540</v>
      </c>
      <c r="E40" s="38">
        <v>0</v>
      </c>
      <c r="F40" s="38">
        <v>0</v>
      </c>
      <c r="G40" s="38">
        <v>0</v>
      </c>
      <c r="H40" s="38">
        <v>0</v>
      </c>
      <c r="I40" s="38">
        <v>0</v>
      </c>
      <c r="J40" s="38">
        <v>0</v>
      </c>
      <c r="K40" s="38">
        <v>0</v>
      </c>
      <c r="L40" s="38">
        <v>0</v>
      </c>
      <c r="M40" s="38">
        <v>0</v>
      </c>
      <c r="N40" s="40">
        <f>SUM(C40:M40)</f>
        <v>1540</v>
      </c>
    </row>
    <row r="41" spans="1:14" x14ac:dyDescent="0.25">
      <c r="A41" s="154" t="s">
        <v>214</v>
      </c>
      <c r="B41" s="154"/>
      <c r="C41" s="40">
        <v>0</v>
      </c>
      <c r="D41" s="40">
        <f>11*280</f>
        <v>3080</v>
      </c>
      <c r="E41" s="55" t="s">
        <v>261</v>
      </c>
      <c r="F41" s="55" t="s">
        <v>261</v>
      </c>
      <c r="G41" s="55" t="s">
        <v>261</v>
      </c>
      <c r="H41" s="55" t="s">
        <v>261</v>
      </c>
      <c r="I41" s="55" t="s">
        <v>261</v>
      </c>
      <c r="J41" s="40">
        <v>0</v>
      </c>
      <c r="K41" s="40">
        <v>0</v>
      </c>
      <c r="L41" s="40">
        <v>0</v>
      </c>
      <c r="M41" s="40">
        <v>0</v>
      </c>
      <c r="N41" s="40">
        <f>SUM(C41:M41)</f>
        <v>3080</v>
      </c>
    </row>
  </sheetData>
  <mergeCells count="41">
    <mergeCell ref="A1:L1"/>
    <mergeCell ref="A2:L2"/>
    <mergeCell ref="A3:L3"/>
    <mergeCell ref="A4:L4"/>
    <mergeCell ref="A5:F5"/>
    <mergeCell ref="G5:L5"/>
    <mergeCell ref="A16:F16"/>
    <mergeCell ref="G16:L16"/>
    <mergeCell ref="A6:F6"/>
    <mergeCell ref="G6:L9"/>
    <mergeCell ref="A7:F7"/>
    <mergeCell ref="A8:F8"/>
    <mergeCell ref="A9:F9"/>
    <mergeCell ref="A10:L10"/>
    <mergeCell ref="A11:L11"/>
    <mergeCell ref="A12:L12"/>
    <mergeCell ref="A13:L13"/>
    <mergeCell ref="A14:L14"/>
    <mergeCell ref="A15:L15"/>
    <mergeCell ref="A28:L28"/>
    <mergeCell ref="A29:L29"/>
    <mergeCell ref="A17:F17"/>
    <mergeCell ref="G17:L17"/>
    <mergeCell ref="A18:L18"/>
    <mergeCell ref="A19:L19"/>
    <mergeCell ref="A36:F36"/>
    <mergeCell ref="G36:L36"/>
    <mergeCell ref="A37:L37"/>
    <mergeCell ref="A41:B41"/>
    <mergeCell ref="H21:L21"/>
    <mergeCell ref="A30:L30"/>
    <mergeCell ref="A31:L31"/>
    <mergeCell ref="A32:L32"/>
    <mergeCell ref="B33:L33"/>
    <mergeCell ref="A34:L34"/>
    <mergeCell ref="A35:F35"/>
    <mergeCell ref="G35:L35"/>
    <mergeCell ref="A22:L22"/>
    <mergeCell ref="A24:L24"/>
    <mergeCell ref="A25:L25"/>
    <mergeCell ref="A27:L27"/>
  </mergeCells>
  <printOptions horizontalCentered="1"/>
  <pageMargins left="0.70866141732283472" right="0.70866141732283472" top="0.74803149606299213" bottom="0.74803149606299213"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82A21-A1FF-4D58-8281-300EAD61D948}">
  <sheetPr>
    <tabColor rgb="FFA6D96A"/>
    <pageSetUpPr fitToPage="1"/>
  </sheetPr>
  <dimension ref="A1:N42"/>
  <sheetViews>
    <sheetView zoomScale="70" zoomScaleNormal="70" workbookViewId="0">
      <selection activeCell="O7" sqref="O7"/>
    </sheetView>
  </sheetViews>
  <sheetFormatPr baseColWidth="10" defaultRowHeight="15" x14ac:dyDescent="0.25"/>
  <cols>
    <col min="1" max="1" width="13" customWidth="1"/>
    <col min="2" max="2" width="6.42578125" bestFit="1" customWidth="1"/>
    <col min="3" max="13" width="9.28515625" bestFit="1" customWidth="1"/>
    <col min="14" max="14" width="12.7109375" bestFit="1" customWidth="1"/>
  </cols>
  <sheetData>
    <row r="1" spans="1:12" ht="45" customHeight="1" x14ac:dyDescent="0.25">
      <c r="A1" s="135" t="s">
        <v>166</v>
      </c>
      <c r="B1" s="136"/>
      <c r="C1" s="136"/>
      <c r="D1" s="136"/>
      <c r="E1" s="136"/>
      <c r="F1" s="136"/>
      <c r="G1" s="136"/>
      <c r="H1" s="136"/>
      <c r="I1" s="136"/>
      <c r="J1" s="136"/>
      <c r="K1" s="136"/>
      <c r="L1" s="136"/>
    </row>
    <row r="2" spans="1:12" ht="49.15" customHeight="1" x14ac:dyDescent="0.25">
      <c r="A2" s="135" t="s">
        <v>167</v>
      </c>
      <c r="B2" s="136"/>
      <c r="C2" s="136"/>
      <c r="D2" s="136"/>
      <c r="E2" s="136"/>
      <c r="F2" s="136"/>
      <c r="G2" s="136"/>
      <c r="H2" s="136"/>
      <c r="I2" s="136"/>
      <c r="J2" s="136"/>
      <c r="K2" s="136"/>
      <c r="L2" s="136"/>
    </row>
    <row r="3" spans="1:12" ht="48.6" customHeight="1" x14ac:dyDescent="0.25">
      <c r="A3" s="135" t="s">
        <v>168</v>
      </c>
      <c r="B3" s="136"/>
      <c r="C3" s="136"/>
      <c r="D3" s="136"/>
      <c r="E3" s="136"/>
      <c r="F3" s="136"/>
      <c r="G3" s="136"/>
      <c r="H3" s="136"/>
      <c r="I3" s="136"/>
      <c r="J3" s="136"/>
      <c r="K3" s="136"/>
      <c r="L3" s="136"/>
    </row>
    <row r="4" spans="1:12" ht="15.6" customHeight="1" x14ac:dyDescent="0.25">
      <c r="A4" s="115" t="s">
        <v>155</v>
      </c>
      <c r="B4" s="116"/>
      <c r="C4" s="116"/>
      <c r="D4" s="116"/>
      <c r="E4" s="116"/>
      <c r="F4" s="116"/>
      <c r="G4" s="116"/>
      <c r="H4" s="116"/>
      <c r="I4" s="116"/>
      <c r="J4" s="116"/>
      <c r="K4" s="116"/>
      <c r="L4" s="116"/>
    </row>
    <row r="5" spans="1:12" x14ac:dyDescent="0.25">
      <c r="A5" s="137" t="s">
        <v>97</v>
      </c>
      <c r="B5" s="138"/>
      <c r="C5" s="138"/>
      <c r="D5" s="138"/>
      <c r="E5" s="138"/>
      <c r="F5" s="138"/>
      <c r="G5" s="129" t="s">
        <v>150</v>
      </c>
      <c r="H5" s="129"/>
      <c r="I5" s="129"/>
      <c r="J5" s="129"/>
      <c r="K5" s="129"/>
      <c r="L5" s="129"/>
    </row>
    <row r="6" spans="1:12" ht="32.450000000000003" customHeight="1" x14ac:dyDescent="0.25">
      <c r="A6" s="137" t="s">
        <v>98</v>
      </c>
      <c r="B6" s="138"/>
      <c r="C6" s="138"/>
      <c r="D6" s="138"/>
      <c r="E6" s="138"/>
      <c r="F6" s="138"/>
      <c r="G6" s="132"/>
      <c r="H6" s="132"/>
      <c r="I6" s="132"/>
      <c r="J6" s="132"/>
      <c r="K6" s="132"/>
      <c r="L6" s="132"/>
    </row>
    <row r="7" spans="1:12" ht="31.15" customHeight="1" x14ac:dyDescent="0.25">
      <c r="A7" s="137" t="s">
        <v>99</v>
      </c>
      <c r="B7" s="138"/>
      <c r="C7" s="138"/>
      <c r="D7" s="138"/>
      <c r="E7" s="138"/>
      <c r="F7" s="138"/>
      <c r="G7" s="132"/>
      <c r="H7" s="132"/>
      <c r="I7" s="132"/>
      <c r="J7" s="132"/>
      <c r="K7" s="132"/>
      <c r="L7" s="132"/>
    </row>
    <row r="8" spans="1:12" ht="30" customHeight="1" x14ac:dyDescent="0.25">
      <c r="A8" s="137" t="s">
        <v>100</v>
      </c>
      <c r="B8" s="138"/>
      <c r="C8" s="138"/>
      <c r="D8" s="138"/>
      <c r="E8" s="138"/>
      <c r="F8" s="138"/>
      <c r="G8" s="132"/>
      <c r="H8" s="132"/>
      <c r="I8" s="132"/>
      <c r="J8" s="132"/>
      <c r="K8" s="132"/>
      <c r="L8" s="132"/>
    </row>
    <row r="9" spans="1:12" ht="31.15" customHeight="1" x14ac:dyDescent="0.25">
      <c r="A9" s="137" t="s">
        <v>108</v>
      </c>
      <c r="B9" s="138"/>
      <c r="C9" s="138"/>
      <c r="D9" s="138"/>
      <c r="E9" s="138"/>
      <c r="F9" s="138"/>
      <c r="G9" s="132"/>
      <c r="H9" s="132"/>
      <c r="I9" s="132"/>
      <c r="J9" s="132"/>
      <c r="K9" s="132"/>
      <c r="L9" s="132"/>
    </row>
    <row r="10" spans="1:12" ht="15.6" customHeight="1" x14ac:dyDescent="0.25">
      <c r="A10" s="115" t="s">
        <v>71</v>
      </c>
      <c r="B10" s="116"/>
      <c r="C10" s="116"/>
      <c r="D10" s="116"/>
      <c r="E10" s="116"/>
      <c r="F10" s="116"/>
      <c r="G10" s="116"/>
      <c r="H10" s="116"/>
      <c r="I10" s="116"/>
      <c r="J10" s="116"/>
      <c r="K10" s="116"/>
      <c r="L10" s="116"/>
    </row>
    <row r="11" spans="1:12" x14ac:dyDescent="0.25">
      <c r="A11" s="139" t="s">
        <v>70</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198.6" customHeight="1" x14ac:dyDescent="0.25">
      <c r="A13" s="123" t="s">
        <v>430</v>
      </c>
      <c r="B13" s="124"/>
      <c r="C13" s="124"/>
      <c r="D13" s="124"/>
      <c r="E13" s="124"/>
      <c r="F13" s="124"/>
      <c r="G13" s="124"/>
      <c r="H13" s="124"/>
      <c r="I13" s="124"/>
      <c r="J13" s="124"/>
      <c r="K13" s="124"/>
      <c r="L13" s="124"/>
    </row>
    <row r="14" spans="1:12" ht="18.600000000000001" customHeight="1" x14ac:dyDescent="0.25">
      <c r="A14" s="115" t="s">
        <v>107</v>
      </c>
      <c r="B14" s="116"/>
      <c r="C14" s="116"/>
      <c r="D14" s="116"/>
      <c r="E14" s="116"/>
      <c r="F14" s="116"/>
      <c r="G14" s="116"/>
      <c r="H14" s="116"/>
      <c r="I14" s="116"/>
      <c r="J14" s="116"/>
      <c r="K14" s="116"/>
      <c r="L14" s="116"/>
    </row>
    <row r="15" spans="1:12" ht="17.45" customHeight="1" x14ac:dyDescent="0.25">
      <c r="A15" s="133" t="s">
        <v>106</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x14ac:dyDescent="0.25">
      <c r="A17" s="126" t="s">
        <v>3</v>
      </c>
      <c r="B17" s="127"/>
      <c r="C17" s="127"/>
      <c r="D17" s="127"/>
      <c r="E17" s="127"/>
      <c r="F17" s="127"/>
      <c r="G17" s="128" t="s">
        <v>120</v>
      </c>
      <c r="H17" s="128"/>
      <c r="I17" s="128"/>
      <c r="J17" s="128"/>
      <c r="K17" s="128"/>
      <c r="L17" s="128"/>
    </row>
    <row r="18" spans="1:12" ht="19.149999999999999" customHeight="1" x14ac:dyDescent="0.25">
      <c r="A18" s="115" t="s">
        <v>34</v>
      </c>
      <c r="B18" s="116"/>
      <c r="C18" s="116"/>
      <c r="D18" s="116"/>
      <c r="E18" s="116"/>
      <c r="F18" s="116"/>
      <c r="G18" s="116"/>
      <c r="H18" s="116"/>
      <c r="I18" s="116"/>
      <c r="J18" s="116"/>
      <c r="K18" s="116"/>
      <c r="L18" s="116"/>
    </row>
    <row r="19" spans="1:12" ht="19.149999999999999" customHeight="1" x14ac:dyDescent="0.25">
      <c r="A19" s="129" t="s">
        <v>72</v>
      </c>
      <c r="B19" s="129"/>
      <c r="C19" s="129"/>
      <c r="D19" s="129"/>
      <c r="E19" s="129"/>
      <c r="F19" s="129"/>
      <c r="G19" s="129"/>
      <c r="H19" s="129"/>
      <c r="I19" s="129"/>
      <c r="J19" s="129"/>
      <c r="K19" s="129"/>
      <c r="L19" s="129"/>
    </row>
    <row r="20" spans="1:12"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14.45" customHeight="1" x14ac:dyDescent="0.25">
      <c r="A21" s="16"/>
      <c r="B21" s="16"/>
      <c r="C21" s="16"/>
      <c r="D21" s="16"/>
      <c r="E21" s="16"/>
      <c r="F21" s="16"/>
      <c r="G21" s="53"/>
      <c r="H21" s="53"/>
      <c r="I21" s="53"/>
      <c r="J21" s="53"/>
      <c r="K21" s="53"/>
      <c r="L21" s="53"/>
    </row>
    <row r="22" spans="1:12" ht="14.45" customHeight="1" x14ac:dyDescent="0.25">
      <c r="A22" s="129" t="s">
        <v>72</v>
      </c>
      <c r="B22" s="129"/>
      <c r="C22" s="129"/>
      <c r="D22" s="129"/>
      <c r="E22" s="129"/>
      <c r="F22" s="129"/>
      <c r="G22" s="129"/>
      <c r="H22" s="129"/>
      <c r="I22" s="129"/>
      <c r="J22" s="129"/>
      <c r="K22" s="129"/>
      <c r="L22" s="129"/>
    </row>
    <row r="23" spans="1:12" ht="14.45" customHeight="1" x14ac:dyDescent="0.25">
      <c r="A23" s="16" t="s">
        <v>35</v>
      </c>
      <c r="B23" s="16" t="s">
        <v>36</v>
      </c>
      <c r="C23" s="16" t="s">
        <v>37</v>
      </c>
      <c r="D23" s="16" t="s">
        <v>38</v>
      </c>
      <c r="E23" s="16" t="s">
        <v>39</v>
      </c>
      <c r="F23" s="16" t="s">
        <v>40</v>
      </c>
      <c r="G23" s="16" t="s">
        <v>41</v>
      </c>
      <c r="H23" s="16" t="s">
        <v>42</v>
      </c>
      <c r="I23" s="16" t="s">
        <v>43</v>
      </c>
      <c r="J23" s="16" t="s">
        <v>44</v>
      </c>
      <c r="K23" s="16" t="s">
        <v>45</v>
      </c>
      <c r="L23" s="16" t="s">
        <v>46</v>
      </c>
    </row>
    <row r="24" spans="1:12" ht="14.45" customHeight="1" x14ac:dyDescent="0.25">
      <c r="A24" s="16"/>
      <c r="B24" s="107" t="s">
        <v>121</v>
      </c>
      <c r="C24" s="107"/>
      <c r="D24" s="107"/>
      <c r="E24" s="107"/>
      <c r="F24" s="107"/>
      <c r="G24" s="108" t="s">
        <v>122</v>
      </c>
      <c r="H24" s="109"/>
      <c r="I24" s="109"/>
      <c r="J24" s="109"/>
      <c r="K24" s="109"/>
      <c r="L24" s="110"/>
    </row>
    <row r="25" spans="1:12" ht="14.45" customHeight="1" x14ac:dyDescent="0.25">
      <c r="A25" s="129" t="s">
        <v>86</v>
      </c>
      <c r="B25" s="129"/>
      <c r="C25" s="129"/>
      <c r="D25" s="129"/>
      <c r="E25" s="129"/>
      <c r="F25" s="129"/>
      <c r="G25" s="129"/>
      <c r="H25" s="129"/>
      <c r="I25" s="129"/>
      <c r="J25" s="129"/>
      <c r="K25" s="129"/>
      <c r="L25" s="129"/>
    </row>
    <row r="26" spans="1:12" ht="14.45" customHeight="1" x14ac:dyDescent="0.25">
      <c r="A26" s="16" t="s">
        <v>35</v>
      </c>
      <c r="B26" s="16" t="s">
        <v>36</v>
      </c>
      <c r="C26" s="16" t="s">
        <v>37</v>
      </c>
      <c r="D26" s="16" t="s">
        <v>38</v>
      </c>
      <c r="E26" s="16" t="s">
        <v>39</v>
      </c>
      <c r="F26" s="16" t="s">
        <v>40</v>
      </c>
      <c r="G26" s="16" t="s">
        <v>41</v>
      </c>
      <c r="H26" s="16" t="s">
        <v>42</v>
      </c>
      <c r="I26" s="16" t="s">
        <v>43</v>
      </c>
      <c r="J26" s="16" t="s">
        <v>44</v>
      </c>
      <c r="K26" s="16" t="s">
        <v>45</v>
      </c>
      <c r="L26" s="16" t="s">
        <v>46</v>
      </c>
    </row>
    <row r="27" spans="1:12" ht="14.45" customHeight="1" x14ac:dyDescent="0.25">
      <c r="A27" s="108" t="s">
        <v>122</v>
      </c>
      <c r="B27" s="109"/>
      <c r="C27" s="109"/>
      <c r="D27" s="109"/>
      <c r="E27" s="109"/>
      <c r="F27" s="109"/>
      <c r="G27" s="109"/>
      <c r="H27" s="109"/>
      <c r="I27" s="109"/>
      <c r="J27" s="109"/>
      <c r="K27" s="109"/>
      <c r="L27" s="110"/>
    </row>
    <row r="28" spans="1:12" ht="15.6" customHeight="1" x14ac:dyDescent="0.25">
      <c r="A28" s="115" t="s">
        <v>4</v>
      </c>
      <c r="B28" s="116"/>
      <c r="C28" s="116"/>
      <c r="D28" s="116"/>
      <c r="E28" s="116"/>
      <c r="F28" s="116"/>
      <c r="G28" s="116"/>
      <c r="H28" s="116"/>
      <c r="I28" s="116"/>
      <c r="J28" s="116"/>
      <c r="K28" s="116"/>
      <c r="L28" s="116"/>
    </row>
    <row r="29" spans="1:12" ht="14.45" customHeight="1" x14ac:dyDescent="0.25">
      <c r="A29" s="113" t="s">
        <v>123</v>
      </c>
      <c r="B29" s="114"/>
      <c r="C29" s="114"/>
      <c r="D29" s="114"/>
      <c r="E29" s="114"/>
      <c r="F29" s="114"/>
      <c r="G29" s="114"/>
      <c r="H29" s="114"/>
      <c r="I29" s="114"/>
      <c r="J29" s="114"/>
      <c r="K29" s="114"/>
      <c r="L29" s="114"/>
    </row>
    <row r="30" spans="1:12" ht="15.6" customHeight="1" x14ac:dyDescent="0.25">
      <c r="A30" s="115" t="s">
        <v>5</v>
      </c>
      <c r="B30" s="116"/>
      <c r="C30" s="116"/>
      <c r="D30" s="116"/>
      <c r="E30" s="116"/>
      <c r="F30" s="116"/>
      <c r="G30" s="116"/>
      <c r="H30" s="116"/>
      <c r="I30" s="116"/>
      <c r="J30" s="116"/>
      <c r="K30" s="116"/>
      <c r="L30" s="116"/>
    </row>
    <row r="31" spans="1:12" ht="62.45" customHeight="1" x14ac:dyDescent="0.25">
      <c r="A31" s="117" t="s">
        <v>132</v>
      </c>
      <c r="B31" s="118"/>
      <c r="C31" s="118"/>
      <c r="D31" s="118"/>
      <c r="E31" s="118"/>
      <c r="F31" s="118"/>
      <c r="G31" s="118"/>
      <c r="H31" s="118"/>
      <c r="I31" s="118"/>
      <c r="J31" s="118"/>
      <c r="K31" s="118"/>
      <c r="L31" s="118"/>
    </row>
    <row r="32" spans="1:12" ht="17.45" customHeight="1" x14ac:dyDescent="0.25">
      <c r="A32" s="111" t="s">
        <v>48</v>
      </c>
      <c r="B32" s="112"/>
      <c r="C32" s="112"/>
      <c r="D32" s="112"/>
      <c r="E32" s="112"/>
      <c r="F32" s="112"/>
      <c r="G32" s="112"/>
      <c r="H32" s="112"/>
      <c r="I32" s="112"/>
      <c r="J32" s="112"/>
      <c r="K32" s="112"/>
      <c r="L32" s="112"/>
    </row>
    <row r="33" spans="1:14" ht="14.45" customHeight="1" x14ac:dyDescent="0.25">
      <c r="A33" s="61" t="s">
        <v>281</v>
      </c>
      <c r="B33" s="106" t="s">
        <v>280</v>
      </c>
      <c r="C33" s="106"/>
      <c r="D33" s="106"/>
      <c r="E33" s="106"/>
      <c r="F33" s="106"/>
      <c r="G33" s="106"/>
      <c r="H33" s="106"/>
      <c r="I33" s="106"/>
      <c r="J33" s="106"/>
      <c r="K33" s="106"/>
      <c r="L33" s="106"/>
    </row>
    <row r="34" spans="1:14" ht="15.6" customHeight="1" x14ac:dyDescent="0.25">
      <c r="A34" s="115" t="s">
        <v>7</v>
      </c>
      <c r="B34" s="116"/>
      <c r="C34" s="116"/>
      <c r="D34" s="116"/>
      <c r="E34" s="116"/>
      <c r="F34" s="116"/>
      <c r="G34" s="116"/>
      <c r="H34" s="116"/>
      <c r="I34" s="116"/>
      <c r="J34" s="116"/>
      <c r="K34" s="116"/>
      <c r="L34" s="116"/>
    </row>
    <row r="35" spans="1:14" x14ac:dyDescent="0.25">
      <c r="A35" s="121" t="s">
        <v>124</v>
      </c>
      <c r="B35" s="121"/>
      <c r="C35" s="121"/>
      <c r="D35" s="121"/>
      <c r="E35" s="121"/>
      <c r="F35" s="121"/>
      <c r="G35" s="122">
        <v>5000</v>
      </c>
      <c r="H35" s="122"/>
      <c r="I35" s="122"/>
      <c r="J35" s="122"/>
      <c r="K35" s="122"/>
      <c r="L35" s="122"/>
    </row>
    <row r="36" spans="1:14" ht="28.15" customHeight="1" x14ac:dyDescent="0.25">
      <c r="A36" s="121" t="s">
        <v>264</v>
      </c>
      <c r="B36" s="121"/>
      <c r="C36" s="121"/>
      <c r="D36" s="121"/>
      <c r="E36" s="121"/>
      <c r="F36" s="121"/>
      <c r="G36" s="122">
        <f>280*55</f>
        <v>15400</v>
      </c>
      <c r="H36" s="122"/>
      <c r="I36" s="122"/>
      <c r="J36" s="122"/>
      <c r="K36" s="122"/>
      <c r="L36" s="122"/>
    </row>
    <row r="37" spans="1:14" x14ac:dyDescent="0.25">
      <c r="A37" s="119" t="s">
        <v>9</v>
      </c>
      <c r="B37" s="119"/>
      <c r="C37" s="119"/>
      <c r="D37" s="119"/>
      <c r="E37" s="119"/>
      <c r="F37" s="119"/>
      <c r="G37" s="120">
        <f>SUM(G35:L36)</f>
        <v>20400</v>
      </c>
      <c r="H37" s="120"/>
      <c r="I37" s="120"/>
      <c r="J37" s="120"/>
      <c r="K37" s="120"/>
      <c r="L37" s="120"/>
    </row>
    <row r="38" spans="1:14" ht="15.6" customHeight="1" x14ac:dyDescent="0.25">
      <c r="A38" s="115" t="s">
        <v>10</v>
      </c>
      <c r="B38" s="116"/>
      <c r="C38" s="116"/>
      <c r="D38" s="116"/>
      <c r="E38" s="116"/>
      <c r="F38" s="116"/>
      <c r="G38" s="116"/>
      <c r="H38" s="116"/>
      <c r="I38" s="116"/>
      <c r="J38" s="116"/>
      <c r="K38" s="116"/>
      <c r="L38" s="116"/>
    </row>
    <row r="39" spans="1:14" x14ac:dyDescent="0.25">
      <c r="A39" s="17" t="s">
        <v>212</v>
      </c>
      <c r="B39" s="17" t="s">
        <v>210</v>
      </c>
      <c r="C39" s="17">
        <v>2024</v>
      </c>
      <c r="D39" s="17">
        <v>2025</v>
      </c>
      <c r="E39" s="17">
        <v>2026</v>
      </c>
      <c r="F39" s="17">
        <v>2027</v>
      </c>
      <c r="G39" s="17">
        <v>2028</v>
      </c>
      <c r="H39" s="17">
        <v>2029</v>
      </c>
      <c r="I39" s="17">
        <v>2030</v>
      </c>
      <c r="J39" s="17">
        <v>2031</v>
      </c>
      <c r="K39" s="17">
        <v>2032</v>
      </c>
      <c r="L39" s="17">
        <v>2033</v>
      </c>
      <c r="M39" s="17">
        <v>2034</v>
      </c>
      <c r="N39" s="41" t="s">
        <v>215</v>
      </c>
    </row>
    <row r="40" spans="1:14" ht="60" x14ac:dyDescent="0.25">
      <c r="A40" s="37" t="s">
        <v>213</v>
      </c>
      <c r="B40" s="39">
        <v>0.5</v>
      </c>
      <c r="C40" s="38">
        <v>0</v>
      </c>
      <c r="D40" s="38">
        <f t="shared" ref="D40:M40" si="0">D42*$B$40</f>
        <v>3900</v>
      </c>
      <c r="E40" s="38">
        <f t="shared" si="0"/>
        <v>700</v>
      </c>
      <c r="F40" s="38">
        <f t="shared" si="0"/>
        <v>700</v>
      </c>
      <c r="G40" s="38">
        <f t="shared" si="0"/>
        <v>700</v>
      </c>
      <c r="H40" s="38">
        <f t="shared" si="0"/>
        <v>700</v>
      </c>
      <c r="I40" s="38">
        <f t="shared" si="0"/>
        <v>700</v>
      </c>
      <c r="J40" s="38">
        <f t="shared" si="0"/>
        <v>700</v>
      </c>
      <c r="K40" s="38">
        <f t="shared" si="0"/>
        <v>700</v>
      </c>
      <c r="L40" s="38">
        <f t="shared" si="0"/>
        <v>700</v>
      </c>
      <c r="M40" s="38">
        <f t="shared" si="0"/>
        <v>700</v>
      </c>
      <c r="N40" s="40">
        <f>SUM(C40:M40)</f>
        <v>10200</v>
      </c>
    </row>
    <row r="41" spans="1:14" ht="45" x14ac:dyDescent="0.25">
      <c r="A41" s="37" t="s">
        <v>211</v>
      </c>
      <c r="B41" s="39">
        <f>1-B40</f>
        <v>0.5</v>
      </c>
      <c r="C41" s="38">
        <v>0</v>
      </c>
      <c r="D41" s="38">
        <f t="shared" ref="D41:M41" si="1">D42*$B$41</f>
        <v>3900</v>
      </c>
      <c r="E41" s="38">
        <f t="shared" si="1"/>
        <v>700</v>
      </c>
      <c r="F41" s="38">
        <f t="shared" si="1"/>
        <v>700</v>
      </c>
      <c r="G41" s="38">
        <f t="shared" si="1"/>
        <v>700</v>
      </c>
      <c r="H41" s="38">
        <f t="shared" si="1"/>
        <v>700</v>
      </c>
      <c r="I41" s="38">
        <f t="shared" si="1"/>
        <v>700</v>
      </c>
      <c r="J41" s="38">
        <f t="shared" si="1"/>
        <v>700</v>
      </c>
      <c r="K41" s="38">
        <f t="shared" si="1"/>
        <v>700</v>
      </c>
      <c r="L41" s="38">
        <f t="shared" si="1"/>
        <v>700</v>
      </c>
      <c r="M41" s="38">
        <f t="shared" si="1"/>
        <v>700</v>
      </c>
      <c r="N41" s="40">
        <f>SUM(C41:M41)</f>
        <v>10200</v>
      </c>
    </row>
    <row r="42" spans="1:14" x14ac:dyDescent="0.25">
      <c r="A42" s="130" t="s">
        <v>214</v>
      </c>
      <c r="B42" s="131"/>
      <c r="C42" s="40">
        <v>0</v>
      </c>
      <c r="D42" s="40">
        <f>10*280+5000</f>
        <v>7800</v>
      </c>
      <c r="E42" s="40">
        <f t="shared" ref="E42:M42" si="2">5*280</f>
        <v>1400</v>
      </c>
      <c r="F42" s="40">
        <f t="shared" si="2"/>
        <v>1400</v>
      </c>
      <c r="G42" s="40">
        <f t="shared" si="2"/>
        <v>1400</v>
      </c>
      <c r="H42" s="40">
        <f t="shared" si="2"/>
        <v>1400</v>
      </c>
      <c r="I42" s="40">
        <f t="shared" si="2"/>
        <v>1400</v>
      </c>
      <c r="J42" s="40">
        <f t="shared" si="2"/>
        <v>1400</v>
      </c>
      <c r="K42" s="40">
        <f t="shared" si="2"/>
        <v>1400</v>
      </c>
      <c r="L42" s="40">
        <f t="shared" si="2"/>
        <v>1400</v>
      </c>
      <c r="M42" s="40">
        <f t="shared" si="2"/>
        <v>1400</v>
      </c>
      <c r="N42" s="40">
        <f>SUM(C42:M42)</f>
        <v>20400</v>
      </c>
    </row>
  </sheetData>
  <mergeCells count="43">
    <mergeCell ref="A42:B42"/>
    <mergeCell ref="G6:L9"/>
    <mergeCell ref="G5:L5"/>
    <mergeCell ref="A15:L15"/>
    <mergeCell ref="A1:L1"/>
    <mergeCell ref="A2:L2"/>
    <mergeCell ref="A3:L3"/>
    <mergeCell ref="A4:L4"/>
    <mergeCell ref="A5:F5"/>
    <mergeCell ref="A6:F6"/>
    <mergeCell ref="A7:F7"/>
    <mergeCell ref="A8:F8"/>
    <mergeCell ref="A9:F9"/>
    <mergeCell ref="A10:L10"/>
    <mergeCell ref="A11:L11"/>
    <mergeCell ref="A12:L12"/>
    <mergeCell ref="A18:L18"/>
    <mergeCell ref="A19:L19"/>
    <mergeCell ref="A25:L25"/>
    <mergeCell ref="A27:L27"/>
    <mergeCell ref="A28:L28"/>
    <mergeCell ref="A22:L22"/>
    <mergeCell ref="A13:L13"/>
    <mergeCell ref="A14:L14"/>
    <mergeCell ref="A16:F16"/>
    <mergeCell ref="G16:L16"/>
    <mergeCell ref="A17:F17"/>
    <mergeCell ref="G17:L17"/>
    <mergeCell ref="A37:F37"/>
    <mergeCell ref="G37:L37"/>
    <mergeCell ref="A38:L38"/>
    <mergeCell ref="A34:L34"/>
    <mergeCell ref="A35:F35"/>
    <mergeCell ref="G35:L35"/>
    <mergeCell ref="A36:F36"/>
    <mergeCell ref="G36:L36"/>
    <mergeCell ref="B33:L33"/>
    <mergeCell ref="B24:F24"/>
    <mergeCell ref="G24:L24"/>
    <mergeCell ref="A32:L32"/>
    <mergeCell ref="A29:L29"/>
    <mergeCell ref="A30:L30"/>
    <mergeCell ref="A31:L31"/>
  </mergeCells>
  <printOptions horizontalCentered="1"/>
  <pageMargins left="0.70866141732283472" right="0.70866141732283472" top="0.74803149606299213" bottom="0.74803149606299213" header="0.31496062992125984" footer="0.31496062992125984"/>
  <pageSetup paperSize="9" scale="64" fitToHeight="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F7878-9E22-436F-829C-3CA625268412}">
  <sheetPr>
    <tabColor rgb="FFCCCCFF"/>
    <pageSetUpPr fitToPage="1"/>
  </sheetPr>
  <dimension ref="A1:N44"/>
  <sheetViews>
    <sheetView zoomScaleNormal="100" workbookViewId="0">
      <selection activeCell="M3" sqref="M3"/>
    </sheetView>
  </sheetViews>
  <sheetFormatPr baseColWidth="10" defaultRowHeight="15" x14ac:dyDescent="0.25"/>
  <cols>
    <col min="1" max="1" width="13.7109375" bestFit="1" customWidth="1"/>
    <col min="2" max="2" width="5" bestFit="1" customWidth="1"/>
    <col min="3" max="3" width="9.28515625" bestFit="1" customWidth="1"/>
    <col min="4" max="4" width="10.28515625" bestFit="1" customWidth="1"/>
    <col min="5" max="5" width="9.28515625" bestFit="1" customWidth="1"/>
    <col min="6" max="12" width="8.7109375" customWidth="1"/>
    <col min="14" max="14" width="13.28515625" bestFit="1" customWidth="1"/>
  </cols>
  <sheetData>
    <row r="1" spans="1:12" ht="45" customHeight="1" x14ac:dyDescent="0.25">
      <c r="A1" s="199" t="s">
        <v>197</v>
      </c>
      <c r="B1" s="200"/>
      <c r="C1" s="200"/>
      <c r="D1" s="200"/>
      <c r="E1" s="200"/>
      <c r="F1" s="200"/>
      <c r="G1" s="200"/>
      <c r="H1" s="200"/>
      <c r="I1" s="200"/>
      <c r="J1" s="200"/>
      <c r="K1" s="200"/>
      <c r="L1" s="200"/>
    </row>
    <row r="2" spans="1:12" ht="53.45" customHeight="1" x14ac:dyDescent="0.25">
      <c r="A2" s="199" t="s">
        <v>198</v>
      </c>
      <c r="B2" s="200"/>
      <c r="C2" s="200"/>
      <c r="D2" s="200"/>
      <c r="E2" s="200"/>
      <c r="F2" s="200"/>
      <c r="G2" s="200"/>
      <c r="H2" s="200"/>
      <c r="I2" s="200"/>
      <c r="J2" s="200"/>
      <c r="K2" s="200"/>
      <c r="L2" s="200"/>
    </row>
    <row r="3" spans="1:12" ht="52.9" customHeight="1" x14ac:dyDescent="0.25">
      <c r="A3" s="199" t="s">
        <v>199</v>
      </c>
      <c r="B3" s="200"/>
      <c r="C3" s="200"/>
      <c r="D3" s="200"/>
      <c r="E3" s="200"/>
      <c r="F3" s="200"/>
      <c r="G3" s="200"/>
      <c r="H3" s="200"/>
      <c r="I3" s="200"/>
      <c r="J3" s="200"/>
      <c r="K3" s="200"/>
      <c r="L3" s="200"/>
    </row>
    <row r="4" spans="1:12" ht="15.6" customHeight="1" x14ac:dyDescent="0.25">
      <c r="A4" s="115" t="s">
        <v>155</v>
      </c>
      <c r="B4" s="116"/>
      <c r="C4" s="116"/>
      <c r="D4" s="116"/>
      <c r="E4" s="116"/>
      <c r="F4" s="116"/>
      <c r="G4" s="116"/>
      <c r="H4" s="116"/>
      <c r="I4" s="116"/>
      <c r="J4" s="116"/>
      <c r="K4" s="116"/>
      <c r="L4" s="116"/>
    </row>
    <row r="5" spans="1:12" ht="15.6" customHeight="1" x14ac:dyDescent="0.25">
      <c r="A5" s="137" t="s">
        <v>78</v>
      </c>
      <c r="B5" s="138"/>
      <c r="C5" s="138"/>
      <c r="D5" s="138"/>
      <c r="E5" s="138"/>
      <c r="F5" s="138"/>
      <c r="G5" s="129" t="s">
        <v>150</v>
      </c>
      <c r="H5" s="129"/>
      <c r="I5" s="129"/>
      <c r="J5" s="129"/>
      <c r="K5" s="129"/>
      <c r="L5" s="129"/>
    </row>
    <row r="6" spans="1:12" ht="27" customHeight="1" x14ac:dyDescent="0.25">
      <c r="A6" s="137" t="s">
        <v>157</v>
      </c>
      <c r="B6" s="138"/>
      <c r="C6" s="138"/>
      <c r="D6" s="138"/>
      <c r="E6" s="138"/>
      <c r="F6" s="138"/>
      <c r="G6" s="132"/>
      <c r="H6" s="132"/>
      <c r="I6" s="132"/>
      <c r="J6" s="132"/>
      <c r="K6" s="132"/>
      <c r="L6" s="132"/>
    </row>
    <row r="7" spans="1:12" ht="135" customHeight="1" x14ac:dyDescent="0.25">
      <c r="A7" s="137" t="s">
        <v>158</v>
      </c>
      <c r="B7" s="138"/>
      <c r="C7" s="138"/>
      <c r="D7" s="138"/>
      <c r="E7" s="138"/>
      <c r="F7" s="138"/>
      <c r="G7" s="132"/>
      <c r="H7" s="132"/>
      <c r="I7" s="132"/>
      <c r="J7" s="132"/>
      <c r="K7" s="132"/>
      <c r="L7" s="132"/>
    </row>
    <row r="8" spans="1:12" ht="15.6" customHeight="1" x14ac:dyDescent="0.25">
      <c r="A8" s="137" t="s">
        <v>159</v>
      </c>
      <c r="B8" s="138"/>
      <c r="C8" s="138"/>
      <c r="D8" s="138"/>
      <c r="E8" s="138"/>
      <c r="F8" s="138"/>
      <c r="G8" s="132"/>
      <c r="H8" s="132"/>
      <c r="I8" s="132"/>
      <c r="J8" s="132"/>
      <c r="K8" s="132"/>
      <c r="L8" s="132"/>
    </row>
    <row r="9" spans="1:12" x14ac:dyDescent="0.25">
      <c r="A9" s="157" t="s">
        <v>108</v>
      </c>
      <c r="B9" s="129"/>
      <c r="C9" s="129"/>
      <c r="D9" s="129"/>
      <c r="E9" s="129"/>
      <c r="F9" s="129"/>
      <c r="G9" s="132"/>
      <c r="H9" s="132"/>
      <c r="I9" s="132"/>
      <c r="J9" s="132"/>
      <c r="K9" s="132"/>
      <c r="L9" s="132"/>
    </row>
    <row r="10" spans="1:12" ht="15.6" customHeight="1" x14ac:dyDescent="0.25">
      <c r="A10" s="115" t="s">
        <v>71</v>
      </c>
      <c r="B10" s="116"/>
      <c r="C10" s="116"/>
      <c r="D10" s="116"/>
      <c r="E10" s="116"/>
      <c r="F10" s="116"/>
      <c r="G10" s="116"/>
      <c r="H10" s="116"/>
      <c r="I10" s="116"/>
      <c r="J10" s="116"/>
      <c r="K10" s="116"/>
      <c r="L10" s="116"/>
    </row>
    <row r="11" spans="1:12" x14ac:dyDescent="0.25">
      <c r="A11" s="139" t="s">
        <v>70</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100.15" customHeight="1" x14ac:dyDescent="0.25">
      <c r="A13" s="150" t="s">
        <v>414</v>
      </c>
      <c r="B13" s="151"/>
      <c r="C13" s="151"/>
      <c r="D13" s="151"/>
      <c r="E13" s="151"/>
      <c r="F13" s="151"/>
      <c r="G13" s="151"/>
      <c r="H13" s="151"/>
      <c r="I13" s="151"/>
      <c r="J13" s="151"/>
      <c r="K13" s="151"/>
      <c r="L13" s="151"/>
    </row>
    <row r="14" spans="1:12" ht="18.600000000000001" customHeight="1" x14ac:dyDescent="0.25">
      <c r="A14" s="115" t="s">
        <v>107</v>
      </c>
      <c r="B14" s="116"/>
      <c r="C14" s="116"/>
      <c r="D14" s="116"/>
      <c r="E14" s="116"/>
      <c r="F14" s="116"/>
      <c r="G14" s="116"/>
      <c r="H14" s="116"/>
      <c r="I14" s="116"/>
      <c r="J14" s="116"/>
      <c r="K14" s="116"/>
      <c r="L14" s="116"/>
    </row>
    <row r="15" spans="1:12" ht="17.45" customHeight="1" x14ac:dyDescent="0.25">
      <c r="A15" s="133" t="s">
        <v>110</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ht="85.9" customHeight="1" x14ac:dyDescent="0.25">
      <c r="A17" s="139" t="s">
        <v>3</v>
      </c>
      <c r="B17" s="140"/>
      <c r="C17" s="140"/>
      <c r="D17" s="140"/>
      <c r="E17" s="140"/>
      <c r="F17" s="140"/>
      <c r="G17" s="138" t="s">
        <v>200</v>
      </c>
      <c r="H17" s="174"/>
      <c r="I17" s="174"/>
      <c r="J17" s="174"/>
      <c r="K17" s="174"/>
      <c r="L17" s="174"/>
    </row>
    <row r="18" spans="1:12" ht="19.149999999999999" customHeight="1" x14ac:dyDescent="0.25">
      <c r="A18" s="115" t="s">
        <v>34</v>
      </c>
      <c r="B18" s="116"/>
      <c r="C18" s="116"/>
      <c r="D18" s="116"/>
      <c r="E18" s="116"/>
      <c r="F18" s="116"/>
      <c r="G18" s="116"/>
      <c r="H18" s="116"/>
      <c r="I18" s="116"/>
      <c r="J18" s="116"/>
      <c r="K18" s="116"/>
      <c r="L18" s="116"/>
    </row>
    <row r="19" spans="1:12" x14ac:dyDescent="0.25">
      <c r="A19" s="129" t="s">
        <v>72</v>
      </c>
      <c r="B19" s="129"/>
      <c r="C19" s="129"/>
      <c r="D19" s="129"/>
      <c r="E19" s="129"/>
      <c r="F19" s="129"/>
      <c r="G19" s="129"/>
      <c r="H19" s="129"/>
      <c r="I19" s="129"/>
      <c r="J19" s="129"/>
      <c r="K19" s="129"/>
      <c r="L19" s="129"/>
    </row>
    <row r="20" spans="1:12"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14.45" customHeight="1" x14ac:dyDescent="0.25">
      <c r="A21" s="16"/>
      <c r="B21" s="16"/>
      <c r="C21" s="16"/>
      <c r="D21" s="16"/>
      <c r="E21" s="16"/>
      <c r="F21" s="16"/>
      <c r="G21" s="108" t="s">
        <v>416</v>
      </c>
      <c r="H21" s="109"/>
      <c r="I21" s="109"/>
      <c r="J21" s="109"/>
      <c r="K21" s="109"/>
      <c r="L21" s="110"/>
    </row>
    <row r="22" spans="1:12" x14ac:dyDescent="0.25">
      <c r="A22" s="129" t="s">
        <v>139</v>
      </c>
      <c r="B22" s="129"/>
      <c r="C22" s="129"/>
      <c r="D22" s="129"/>
      <c r="E22" s="129"/>
      <c r="F22" s="129"/>
      <c r="G22" s="129"/>
      <c r="H22" s="129"/>
      <c r="I22" s="129"/>
      <c r="J22" s="129"/>
      <c r="K22" s="129"/>
      <c r="L22" s="129"/>
    </row>
    <row r="23" spans="1:12" ht="18.600000000000001" customHeight="1" x14ac:dyDescent="0.25">
      <c r="A23" s="16" t="s">
        <v>35</v>
      </c>
      <c r="B23" s="16" t="s">
        <v>36</v>
      </c>
      <c r="C23" s="16" t="s">
        <v>37</v>
      </c>
      <c r="D23" s="16" t="s">
        <v>38</v>
      </c>
      <c r="E23" s="16" t="s">
        <v>39</v>
      </c>
      <c r="F23" s="16" t="s">
        <v>40</v>
      </c>
      <c r="G23" s="16" t="s">
        <v>41</v>
      </c>
      <c r="H23" s="16" t="s">
        <v>42</v>
      </c>
      <c r="I23" s="16" t="s">
        <v>43</v>
      </c>
      <c r="J23" s="16" t="s">
        <v>44</v>
      </c>
      <c r="K23" s="16" t="s">
        <v>45</v>
      </c>
      <c r="L23" s="16" t="s">
        <v>46</v>
      </c>
    </row>
    <row r="24" spans="1:12" ht="14.45" customHeight="1" x14ac:dyDescent="0.25">
      <c r="A24" s="71"/>
      <c r="B24" s="71"/>
      <c r="C24" s="71"/>
      <c r="D24" s="71"/>
      <c r="E24" s="71"/>
      <c r="F24" s="71"/>
      <c r="G24" s="71"/>
      <c r="H24" s="71"/>
      <c r="I24" s="71"/>
      <c r="J24" s="71"/>
      <c r="K24" s="71"/>
      <c r="L24" s="71"/>
    </row>
    <row r="25" spans="1:12" ht="14.45" customHeight="1" x14ac:dyDescent="0.25">
      <c r="A25" s="129" t="s">
        <v>139</v>
      </c>
      <c r="B25" s="129"/>
      <c r="C25" s="129"/>
      <c r="D25" s="129"/>
      <c r="E25" s="129"/>
      <c r="F25" s="129"/>
      <c r="G25" s="129"/>
      <c r="H25" s="129"/>
      <c r="I25" s="129"/>
      <c r="J25" s="129"/>
      <c r="K25" s="129"/>
      <c r="L25" s="129"/>
    </row>
    <row r="26" spans="1:12" ht="14.45" customHeight="1" x14ac:dyDescent="0.25">
      <c r="A26" s="16" t="s">
        <v>35</v>
      </c>
      <c r="B26" s="16" t="s">
        <v>36</v>
      </c>
      <c r="C26" s="16" t="s">
        <v>37</v>
      </c>
      <c r="D26" s="16" t="s">
        <v>38</v>
      </c>
      <c r="E26" s="16" t="s">
        <v>39</v>
      </c>
      <c r="F26" s="16" t="s">
        <v>40</v>
      </c>
      <c r="G26" s="16" t="s">
        <v>41</v>
      </c>
      <c r="H26" s="16" t="s">
        <v>42</v>
      </c>
      <c r="I26" s="16" t="s">
        <v>43</v>
      </c>
      <c r="J26" s="16" t="s">
        <v>44</v>
      </c>
      <c r="K26" s="16" t="s">
        <v>45</v>
      </c>
      <c r="L26" s="16" t="s">
        <v>46</v>
      </c>
    </row>
    <row r="27" spans="1:12" ht="14.45" customHeight="1" x14ac:dyDescent="0.25">
      <c r="A27" s="71"/>
      <c r="B27" s="71"/>
      <c r="C27" s="189" t="s">
        <v>413</v>
      </c>
      <c r="D27" s="190"/>
      <c r="E27" s="190"/>
      <c r="F27" s="190"/>
      <c r="G27" s="190"/>
      <c r="H27" s="191"/>
      <c r="I27" s="71"/>
      <c r="J27" s="71"/>
      <c r="K27" s="71"/>
      <c r="L27" s="71"/>
    </row>
    <row r="28" spans="1:12" ht="15.6" customHeight="1" x14ac:dyDescent="0.25">
      <c r="A28" s="115" t="s">
        <v>4</v>
      </c>
      <c r="B28" s="116"/>
      <c r="C28" s="116"/>
      <c r="D28" s="116"/>
      <c r="E28" s="116"/>
      <c r="F28" s="116"/>
      <c r="G28" s="116"/>
      <c r="H28" s="116"/>
      <c r="I28" s="116"/>
      <c r="J28" s="116"/>
      <c r="K28" s="116"/>
      <c r="L28" s="116"/>
    </row>
    <row r="29" spans="1:12" ht="14.45" customHeight="1" x14ac:dyDescent="0.25">
      <c r="A29" s="137"/>
      <c r="B29" s="138"/>
      <c r="C29" s="138"/>
      <c r="D29" s="138"/>
      <c r="E29" s="138"/>
      <c r="F29" s="138"/>
      <c r="G29" s="138"/>
      <c r="H29" s="138"/>
      <c r="I29" s="138"/>
      <c r="J29" s="138"/>
      <c r="K29" s="138"/>
      <c r="L29" s="138"/>
    </row>
    <row r="30" spans="1:12" ht="15.6" customHeight="1" x14ac:dyDescent="0.25">
      <c r="A30" s="115" t="s">
        <v>5</v>
      </c>
      <c r="B30" s="116"/>
      <c r="C30" s="116"/>
      <c r="D30" s="116"/>
      <c r="E30" s="116"/>
      <c r="F30" s="116"/>
      <c r="G30" s="116"/>
      <c r="H30" s="116"/>
      <c r="I30" s="116"/>
      <c r="J30" s="116"/>
      <c r="K30" s="116"/>
      <c r="L30" s="116"/>
    </row>
    <row r="31" spans="1:12" ht="48" customHeight="1" x14ac:dyDescent="0.25">
      <c r="A31" s="117" t="s">
        <v>144</v>
      </c>
      <c r="B31" s="118"/>
      <c r="C31" s="118"/>
      <c r="D31" s="118"/>
      <c r="E31" s="118"/>
      <c r="F31" s="118"/>
      <c r="G31" s="118"/>
      <c r="H31" s="118"/>
      <c r="I31" s="118"/>
      <c r="J31" s="118"/>
      <c r="K31" s="118"/>
      <c r="L31" s="118"/>
    </row>
    <row r="32" spans="1:12" ht="17.45" customHeight="1" x14ac:dyDescent="0.25">
      <c r="A32" s="111" t="s">
        <v>48</v>
      </c>
      <c r="B32" s="112"/>
      <c r="C32" s="112"/>
      <c r="D32" s="112"/>
      <c r="E32" s="112"/>
      <c r="F32" s="112"/>
      <c r="G32" s="112"/>
      <c r="H32" s="112"/>
      <c r="I32" s="112"/>
      <c r="J32" s="112"/>
      <c r="K32" s="112"/>
      <c r="L32" s="112"/>
    </row>
    <row r="33" spans="1:14" x14ac:dyDescent="0.25">
      <c r="A33" s="72">
        <v>2024</v>
      </c>
      <c r="B33" s="106" t="s">
        <v>416</v>
      </c>
      <c r="C33" s="106"/>
      <c r="D33" s="106"/>
      <c r="E33" s="106"/>
      <c r="F33" s="106"/>
      <c r="G33" s="106"/>
      <c r="H33" s="106"/>
      <c r="I33" s="106"/>
      <c r="J33" s="106"/>
      <c r="K33" s="106"/>
      <c r="L33" s="106"/>
    </row>
    <row r="34" spans="1:14" ht="15.6" customHeight="1" x14ac:dyDescent="0.25">
      <c r="A34" s="115" t="s">
        <v>7</v>
      </c>
      <c r="B34" s="116"/>
      <c r="C34" s="116"/>
      <c r="D34" s="116"/>
      <c r="E34" s="116"/>
      <c r="F34" s="116"/>
      <c r="G34" s="116"/>
      <c r="H34" s="116"/>
      <c r="I34" s="116"/>
      <c r="J34" s="116"/>
      <c r="K34" s="116"/>
      <c r="L34" s="116"/>
    </row>
    <row r="35" spans="1:14" ht="16.899999999999999" customHeight="1" x14ac:dyDescent="0.25">
      <c r="A35" s="121" t="s">
        <v>225</v>
      </c>
      <c r="B35" s="121"/>
      <c r="C35" s="121"/>
      <c r="D35" s="121"/>
      <c r="E35" s="121"/>
      <c r="F35" s="121"/>
      <c r="G35" s="122">
        <v>3500</v>
      </c>
      <c r="H35" s="122"/>
      <c r="I35" s="122"/>
      <c r="J35" s="122"/>
      <c r="K35" s="122"/>
      <c r="L35" s="122"/>
    </row>
    <row r="36" spans="1:14" x14ac:dyDescent="0.25">
      <c r="A36" s="121" t="s">
        <v>272</v>
      </c>
      <c r="B36" s="121"/>
      <c r="C36" s="121"/>
      <c r="D36" s="121"/>
      <c r="E36" s="121"/>
      <c r="F36" s="121"/>
      <c r="G36" s="122">
        <f>280*20</f>
        <v>5600</v>
      </c>
      <c r="H36" s="122"/>
      <c r="I36" s="122"/>
      <c r="J36" s="122"/>
      <c r="K36" s="122"/>
      <c r="L36" s="122"/>
    </row>
    <row r="37" spans="1:14" x14ac:dyDescent="0.25">
      <c r="A37" s="119" t="s">
        <v>9</v>
      </c>
      <c r="B37" s="119"/>
      <c r="C37" s="119"/>
      <c r="D37" s="119"/>
      <c r="E37" s="119"/>
      <c r="F37" s="119"/>
      <c r="G37" s="120">
        <f>SUM(G35:L36)</f>
        <v>9100</v>
      </c>
      <c r="H37" s="120"/>
      <c r="I37" s="120"/>
      <c r="J37" s="120"/>
      <c r="K37" s="120"/>
      <c r="L37" s="120"/>
    </row>
    <row r="38" spans="1:14" ht="15.6" customHeight="1" x14ac:dyDescent="0.25">
      <c r="A38" s="115" t="s">
        <v>10</v>
      </c>
      <c r="B38" s="116"/>
      <c r="C38" s="116"/>
      <c r="D38" s="116"/>
      <c r="E38" s="116"/>
      <c r="F38" s="116"/>
      <c r="G38" s="116"/>
      <c r="H38" s="116"/>
      <c r="I38" s="116"/>
      <c r="J38" s="116"/>
      <c r="K38" s="116"/>
      <c r="L38" s="116"/>
    </row>
    <row r="39" spans="1:14" x14ac:dyDescent="0.25">
      <c r="A39" s="17" t="s">
        <v>212</v>
      </c>
      <c r="B39" s="17" t="s">
        <v>210</v>
      </c>
      <c r="C39" s="17">
        <v>2024</v>
      </c>
      <c r="D39" s="17">
        <v>2025</v>
      </c>
      <c r="E39" s="17">
        <v>2026</v>
      </c>
      <c r="F39" s="17">
        <v>2027</v>
      </c>
      <c r="G39" s="17">
        <v>2028</v>
      </c>
      <c r="H39" s="17">
        <v>2029</v>
      </c>
      <c r="I39" s="17">
        <v>2030</v>
      </c>
      <c r="J39" s="17">
        <v>2031</v>
      </c>
      <c r="K39" s="17">
        <v>2032</v>
      </c>
      <c r="L39" s="17">
        <v>2033</v>
      </c>
      <c r="M39" s="17">
        <v>2034</v>
      </c>
      <c r="N39" s="41" t="s">
        <v>215</v>
      </c>
    </row>
    <row r="40" spans="1:14" ht="60" x14ac:dyDescent="0.25">
      <c r="A40" s="37" t="s">
        <v>213</v>
      </c>
      <c r="B40" s="39">
        <v>0.5</v>
      </c>
      <c r="C40" s="38">
        <f>C42*$B$40</f>
        <v>350</v>
      </c>
      <c r="D40" s="38">
        <f t="shared" ref="D40:M40" si="0">D42*$B$40</f>
        <v>350</v>
      </c>
      <c r="E40" s="38">
        <f t="shared" si="0"/>
        <v>3850</v>
      </c>
      <c r="F40" s="38">
        <f t="shared" si="0"/>
        <v>0</v>
      </c>
      <c r="G40" s="38">
        <f t="shared" si="0"/>
        <v>0</v>
      </c>
      <c r="H40" s="38">
        <f t="shared" si="0"/>
        <v>0</v>
      </c>
      <c r="I40" s="38">
        <f t="shared" si="0"/>
        <v>0</v>
      </c>
      <c r="J40" s="38">
        <f t="shared" si="0"/>
        <v>0</v>
      </c>
      <c r="K40" s="38">
        <f t="shared" si="0"/>
        <v>0</v>
      </c>
      <c r="L40" s="38">
        <f t="shared" si="0"/>
        <v>0</v>
      </c>
      <c r="M40" s="38">
        <f t="shared" si="0"/>
        <v>0</v>
      </c>
      <c r="N40" s="40">
        <f>SUM(C40:M40)</f>
        <v>4550</v>
      </c>
    </row>
    <row r="41" spans="1:14" ht="30" x14ac:dyDescent="0.25">
      <c r="A41" s="37" t="s">
        <v>211</v>
      </c>
      <c r="B41" s="39">
        <f>1-B40</f>
        <v>0.5</v>
      </c>
      <c r="C41" s="38">
        <f>C42*$B$41</f>
        <v>350</v>
      </c>
      <c r="D41" s="38">
        <f t="shared" ref="D41:M41" si="1">D42*$B$41</f>
        <v>350</v>
      </c>
      <c r="E41" s="38">
        <f t="shared" si="1"/>
        <v>3850</v>
      </c>
      <c r="F41" s="38">
        <f t="shared" si="1"/>
        <v>0</v>
      </c>
      <c r="G41" s="38">
        <f t="shared" si="1"/>
        <v>0</v>
      </c>
      <c r="H41" s="38">
        <f t="shared" si="1"/>
        <v>0</v>
      </c>
      <c r="I41" s="38">
        <f t="shared" si="1"/>
        <v>0</v>
      </c>
      <c r="J41" s="38">
        <f t="shared" si="1"/>
        <v>0</v>
      </c>
      <c r="K41" s="38">
        <f t="shared" si="1"/>
        <v>0</v>
      </c>
      <c r="L41" s="38">
        <f t="shared" si="1"/>
        <v>0</v>
      </c>
      <c r="M41" s="38">
        <f t="shared" si="1"/>
        <v>0</v>
      </c>
      <c r="N41" s="40">
        <f>SUM(C41:M41)</f>
        <v>4550</v>
      </c>
    </row>
    <row r="42" spans="1:14" x14ac:dyDescent="0.25">
      <c r="A42" s="130" t="s">
        <v>214</v>
      </c>
      <c r="B42" s="131"/>
      <c r="C42" s="40">
        <f>280*2.5</f>
        <v>700</v>
      </c>
      <c r="D42" s="40">
        <f>280*2.5</f>
        <v>700</v>
      </c>
      <c r="E42" s="40">
        <f>3500+(280*15)</f>
        <v>7700</v>
      </c>
      <c r="F42" s="40"/>
      <c r="G42" s="40"/>
      <c r="H42" s="40"/>
      <c r="I42" s="40"/>
      <c r="J42" s="40"/>
      <c r="K42" s="40"/>
      <c r="L42" s="40"/>
      <c r="M42" s="40"/>
      <c r="N42" s="40">
        <f>SUM(C42:M42)</f>
        <v>9100</v>
      </c>
    </row>
    <row r="43" spans="1:14" x14ac:dyDescent="0.25">
      <c r="A43" s="1"/>
      <c r="B43" s="1"/>
      <c r="C43" s="1"/>
      <c r="D43" s="1"/>
      <c r="E43" s="1"/>
      <c r="F43" s="1"/>
      <c r="G43" s="1"/>
      <c r="H43" s="1"/>
      <c r="I43" s="1"/>
      <c r="J43" s="1"/>
      <c r="K43" s="1"/>
      <c r="L43" s="1"/>
    </row>
    <row r="44" spans="1:14" x14ac:dyDescent="0.25">
      <c r="A44" s="1"/>
      <c r="B44" s="1"/>
      <c r="C44" s="1"/>
      <c r="D44" s="1"/>
      <c r="E44" s="1"/>
      <c r="F44" s="1"/>
      <c r="G44" s="1"/>
      <c r="H44" s="1"/>
      <c r="I44" s="1"/>
      <c r="J44" s="1"/>
      <c r="K44" s="1"/>
      <c r="L44" s="1"/>
    </row>
  </sheetData>
  <mergeCells count="42">
    <mergeCell ref="A42:B42"/>
    <mergeCell ref="A19:L19"/>
    <mergeCell ref="A15:L15"/>
    <mergeCell ref="A1:L1"/>
    <mergeCell ref="A2:L2"/>
    <mergeCell ref="A3:L3"/>
    <mergeCell ref="A4:L4"/>
    <mergeCell ref="A5:F5"/>
    <mergeCell ref="A6:F6"/>
    <mergeCell ref="A7:F7"/>
    <mergeCell ref="A8:F8"/>
    <mergeCell ref="A9:F9"/>
    <mergeCell ref="A10:L10"/>
    <mergeCell ref="A11:L11"/>
    <mergeCell ref="A12:L12"/>
    <mergeCell ref="G5:L5"/>
    <mergeCell ref="G6:L9"/>
    <mergeCell ref="A37:F37"/>
    <mergeCell ref="G37:L37"/>
    <mergeCell ref="A18:L18"/>
    <mergeCell ref="A29:L29"/>
    <mergeCell ref="A30:L30"/>
    <mergeCell ref="A31:L31"/>
    <mergeCell ref="A32:L32"/>
    <mergeCell ref="A13:L13"/>
    <mergeCell ref="A14:L14"/>
    <mergeCell ref="A16:F16"/>
    <mergeCell ref="G16:L16"/>
    <mergeCell ref="A17:F17"/>
    <mergeCell ref="G17:L17"/>
    <mergeCell ref="A38:L38"/>
    <mergeCell ref="G21:L21"/>
    <mergeCell ref="A22:L22"/>
    <mergeCell ref="A34:L34"/>
    <mergeCell ref="A35:F35"/>
    <mergeCell ref="G35:L35"/>
    <mergeCell ref="A36:F36"/>
    <mergeCell ref="G36:L36"/>
    <mergeCell ref="A28:L28"/>
    <mergeCell ref="A25:L25"/>
    <mergeCell ref="C27:H27"/>
    <mergeCell ref="B33:L33"/>
  </mergeCells>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6FBBD-6021-45EC-A6AC-F1185FF41FC6}">
  <sheetPr>
    <tabColor theme="0"/>
    <pageSetUpPr fitToPage="1"/>
  </sheetPr>
  <dimension ref="A1:N37"/>
  <sheetViews>
    <sheetView zoomScaleNormal="100" workbookViewId="0">
      <selection activeCell="G30" sqref="G30:L30"/>
    </sheetView>
  </sheetViews>
  <sheetFormatPr baseColWidth="10" defaultRowHeight="15" x14ac:dyDescent="0.25"/>
  <cols>
    <col min="1" max="1" width="13.7109375" customWidth="1"/>
    <col min="2" max="2" width="5" bestFit="1" customWidth="1"/>
    <col min="3" max="11" width="10.28515625" bestFit="1" customWidth="1"/>
    <col min="12" max="12" width="9.28515625" bestFit="1" customWidth="1"/>
    <col min="13" max="13" width="5.85546875" bestFit="1" customWidth="1"/>
    <col min="14" max="14" width="13.28515625" bestFit="1" customWidth="1"/>
  </cols>
  <sheetData>
    <row r="1" spans="1:12" ht="45" customHeight="1" x14ac:dyDescent="0.25">
      <c r="A1" s="201" t="s">
        <v>219</v>
      </c>
      <c r="B1" s="202"/>
      <c r="C1" s="202"/>
      <c r="D1" s="202"/>
      <c r="E1" s="202"/>
      <c r="F1" s="202"/>
      <c r="G1" s="202"/>
      <c r="H1" s="202"/>
      <c r="I1" s="202"/>
      <c r="J1" s="202"/>
      <c r="K1" s="202"/>
      <c r="L1" s="202"/>
    </row>
    <row r="2" spans="1:12" ht="49.15" customHeight="1" x14ac:dyDescent="0.25">
      <c r="A2" s="201" t="s">
        <v>221</v>
      </c>
      <c r="B2" s="202"/>
      <c r="C2" s="202"/>
      <c r="D2" s="202"/>
      <c r="E2" s="202"/>
      <c r="F2" s="202"/>
      <c r="G2" s="202"/>
      <c r="H2" s="202"/>
      <c r="I2" s="202"/>
      <c r="J2" s="202"/>
      <c r="K2" s="202"/>
      <c r="L2" s="202"/>
    </row>
    <row r="3" spans="1:12" ht="54" customHeight="1" x14ac:dyDescent="0.25">
      <c r="A3" s="201" t="s">
        <v>187</v>
      </c>
      <c r="B3" s="202"/>
      <c r="C3" s="202"/>
      <c r="D3" s="202"/>
      <c r="E3" s="202"/>
      <c r="F3" s="202"/>
      <c r="G3" s="202"/>
      <c r="H3" s="202"/>
      <c r="I3" s="202"/>
      <c r="J3" s="202"/>
      <c r="K3" s="202"/>
      <c r="L3" s="202"/>
    </row>
    <row r="4" spans="1:12" ht="15.6" customHeight="1" x14ac:dyDescent="0.25">
      <c r="A4" s="115" t="s">
        <v>155</v>
      </c>
      <c r="B4" s="116"/>
      <c r="C4" s="116"/>
      <c r="D4" s="116"/>
      <c r="E4" s="116"/>
      <c r="F4" s="116"/>
      <c r="G4" s="116"/>
      <c r="H4" s="116"/>
      <c r="I4" s="116"/>
      <c r="J4" s="116"/>
      <c r="K4" s="116"/>
      <c r="L4" s="116"/>
    </row>
    <row r="5" spans="1:12" ht="15.6" customHeight="1" x14ac:dyDescent="0.25">
      <c r="A5" s="137" t="s">
        <v>97</v>
      </c>
      <c r="B5" s="138"/>
      <c r="C5" s="138"/>
      <c r="D5" s="138"/>
      <c r="E5" s="138"/>
      <c r="F5" s="138"/>
      <c r="G5" s="138" t="s">
        <v>150</v>
      </c>
      <c r="H5" s="138"/>
      <c r="I5" s="138"/>
      <c r="J5" s="138"/>
      <c r="K5" s="138"/>
      <c r="L5" s="138"/>
    </row>
    <row r="6" spans="1:12" x14ac:dyDescent="0.25">
      <c r="A6" s="137" t="s">
        <v>98</v>
      </c>
      <c r="B6" s="138"/>
      <c r="C6" s="138"/>
      <c r="D6" s="138"/>
      <c r="E6" s="138"/>
      <c r="F6" s="138"/>
      <c r="G6" s="132"/>
      <c r="H6" s="132"/>
      <c r="I6" s="132"/>
      <c r="J6" s="132"/>
      <c r="K6" s="132"/>
      <c r="L6" s="132"/>
    </row>
    <row r="7" spans="1:12" x14ac:dyDescent="0.25">
      <c r="A7" s="137" t="s">
        <v>99</v>
      </c>
      <c r="B7" s="138"/>
      <c r="C7" s="138"/>
      <c r="D7" s="138"/>
      <c r="E7" s="138"/>
      <c r="F7" s="138"/>
      <c r="G7" s="132"/>
      <c r="H7" s="132"/>
      <c r="I7" s="132"/>
      <c r="J7" s="132"/>
      <c r="K7" s="132"/>
      <c r="L7" s="132"/>
    </row>
    <row r="8" spans="1:12" x14ac:dyDescent="0.25">
      <c r="A8" s="137" t="s">
        <v>100</v>
      </c>
      <c r="B8" s="138"/>
      <c r="C8" s="138"/>
      <c r="D8" s="138"/>
      <c r="E8" s="138"/>
      <c r="F8" s="138"/>
      <c r="G8" s="132"/>
      <c r="H8" s="132"/>
      <c r="I8" s="132"/>
      <c r="J8" s="132"/>
      <c r="K8" s="132"/>
      <c r="L8" s="132"/>
    </row>
    <row r="9" spans="1:12" ht="291.60000000000002" customHeight="1" x14ac:dyDescent="0.25">
      <c r="A9" s="157" t="s">
        <v>223</v>
      </c>
      <c r="B9" s="129"/>
      <c r="C9" s="129"/>
      <c r="D9" s="129"/>
      <c r="E9" s="129"/>
      <c r="F9" s="129"/>
      <c r="G9" s="132"/>
      <c r="H9" s="132"/>
      <c r="I9" s="132"/>
      <c r="J9" s="132"/>
      <c r="K9" s="132"/>
      <c r="L9" s="132"/>
    </row>
    <row r="10" spans="1:12" ht="15.6" customHeight="1" x14ac:dyDescent="0.25">
      <c r="A10" s="115" t="s">
        <v>164</v>
      </c>
      <c r="B10" s="116"/>
      <c r="C10" s="116"/>
      <c r="D10" s="116"/>
      <c r="E10" s="116"/>
      <c r="F10" s="116"/>
      <c r="G10" s="116"/>
      <c r="H10" s="116"/>
      <c r="I10" s="116"/>
      <c r="J10" s="116"/>
      <c r="K10" s="116"/>
      <c r="L10" s="116"/>
    </row>
    <row r="11" spans="1:12" x14ac:dyDescent="0.25">
      <c r="A11" s="139" t="s">
        <v>70</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232.9" customHeight="1" x14ac:dyDescent="0.25">
      <c r="A13" s="123" t="s">
        <v>224</v>
      </c>
      <c r="B13" s="124"/>
      <c r="C13" s="124"/>
      <c r="D13" s="124"/>
      <c r="E13" s="124"/>
      <c r="F13" s="124"/>
      <c r="G13" s="124"/>
      <c r="H13" s="124"/>
      <c r="I13" s="124"/>
      <c r="J13" s="124"/>
      <c r="K13" s="124"/>
      <c r="L13" s="124"/>
    </row>
    <row r="14" spans="1:12" ht="18.600000000000001" customHeight="1" x14ac:dyDescent="0.25">
      <c r="A14" s="115" t="s">
        <v>107</v>
      </c>
      <c r="B14" s="116"/>
      <c r="C14" s="116"/>
      <c r="D14" s="116"/>
      <c r="E14" s="116"/>
      <c r="F14" s="116"/>
      <c r="G14" s="116"/>
      <c r="H14" s="116"/>
      <c r="I14" s="116"/>
      <c r="J14" s="116"/>
      <c r="K14" s="116"/>
      <c r="L14" s="116"/>
    </row>
    <row r="15" spans="1:12" x14ac:dyDescent="0.25">
      <c r="A15" s="133" t="s">
        <v>110</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4" ht="60.6" customHeight="1" x14ac:dyDescent="0.25">
      <c r="A17" s="139" t="s">
        <v>3</v>
      </c>
      <c r="B17" s="140"/>
      <c r="C17" s="140"/>
      <c r="D17" s="140"/>
      <c r="E17" s="140"/>
      <c r="F17" s="140"/>
      <c r="G17" s="138" t="s">
        <v>222</v>
      </c>
      <c r="H17" s="174"/>
      <c r="I17" s="174"/>
      <c r="J17" s="174"/>
      <c r="K17" s="174"/>
      <c r="L17" s="174"/>
    </row>
    <row r="18" spans="1:14" ht="19.149999999999999" customHeight="1" x14ac:dyDescent="0.25">
      <c r="A18" s="115" t="s">
        <v>34</v>
      </c>
      <c r="B18" s="116"/>
      <c r="C18" s="116"/>
      <c r="D18" s="116"/>
      <c r="E18" s="116"/>
      <c r="F18" s="116"/>
      <c r="G18" s="116"/>
      <c r="H18" s="116"/>
      <c r="I18" s="116"/>
      <c r="J18" s="116"/>
      <c r="K18" s="116"/>
      <c r="L18" s="116"/>
    </row>
    <row r="19" spans="1:14" x14ac:dyDescent="0.25">
      <c r="A19" s="129" t="s">
        <v>103</v>
      </c>
      <c r="B19" s="129"/>
      <c r="C19" s="129"/>
      <c r="D19" s="129"/>
      <c r="E19" s="129"/>
      <c r="F19" s="129"/>
      <c r="G19" s="129"/>
      <c r="H19" s="129"/>
      <c r="I19" s="129"/>
      <c r="J19" s="129"/>
      <c r="K19" s="129"/>
      <c r="L19" s="129"/>
    </row>
    <row r="20" spans="1:14"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4" ht="14.45" customHeight="1" x14ac:dyDescent="0.25">
      <c r="A21" s="108" t="s">
        <v>232</v>
      </c>
      <c r="B21" s="109"/>
      <c r="C21" s="109"/>
      <c r="D21" s="109"/>
      <c r="E21" s="109"/>
      <c r="F21" s="109"/>
      <c r="G21" s="109"/>
      <c r="H21" s="109"/>
      <c r="I21" s="109"/>
      <c r="J21" s="109"/>
      <c r="K21" s="109"/>
      <c r="L21" s="110"/>
    </row>
    <row r="22" spans="1:14" ht="15.6" customHeight="1" x14ac:dyDescent="0.25">
      <c r="A22" s="115" t="s">
        <v>4</v>
      </c>
      <c r="B22" s="116"/>
      <c r="C22" s="116"/>
      <c r="D22" s="116"/>
      <c r="E22" s="116"/>
      <c r="F22" s="116"/>
      <c r="G22" s="116"/>
      <c r="H22" s="116"/>
      <c r="I22" s="116"/>
      <c r="J22" s="116"/>
      <c r="K22" s="116"/>
      <c r="L22" s="116"/>
    </row>
    <row r="23" spans="1:14" ht="14.45" customHeight="1" x14ac:dyDescent="0.25">
      <c r="A23" s="113" t="s">
        <v>77</v>
      </c>
      <c r="B23" s="114"/>
      <c r="C23" s="114"/>
      <c r="D23" s="114"/>
      <c r="E23" s="114"/>
      <c r="F23" s="114"/>
      <c r="G23" s="114"/>
      <c r="H23" s="114"/>
      <c r="I23" s="114"/>
      <c r="J23" s="114"/>
      <c r="K23" s="114"/>
      <c r="L23" s="114"/>
    </row>
    <row r="24" spans="1:14" ht="15.6" customHeight="1" x14ac:dyDescent="0.25">
      <c r="A24" s="115" t="s">
        <v>5</v>
      </c>
      <c r="B24" s="116"/>
      <c r="C24" s="116"/>
      <c r="D24" s="116"/>
      <c r="E24" s="116"/>
      <c r="F24" s="116"/>
      <c r="G24" s="116"/>
      <c r="H24" s="116"/>
      <c r="I24" s="116"/>
      <c r="J24" s="116"/>
      <c r="K24" s="116"/>
      <c r="L24" s="116"/>
    </row>
    <row r="25" spans="1:14" ht="72" customHeight="1" x14ac:dyDescent="0.25">
      <c r="A25" s="117" t="s">
        <v>188</v>
      </c>
      <c r="B25" s="118"/>
      <c r="C25" s="118"/>
      <c r="D25" s="118"/>
      <c r="E25" s="118"/>
      <c r="F25" s="118"/>
      <c r="G25" s="118"/>
      <c r="H25" s="118"/>
      <c r="I25" s="118"/>
      <c r="J25" s="118"/>
      <c r="K25" s="118"/>
      <c r="L25" s="118"/>
    </row>
    <row r="26" spans="1:14" ht="17.45" customHeight="1" x14ac:dyDescent="0.25">
      <c r="A26" s="111" t="s">
        <v>48</v>
      </c>
      <c r="B26" s="112"/>
      <c r="C26" s="112"/>
      <c r="D26" s="112"/>
      <c r="E26" s="112"/>
      <c r="F26" s="112"/>
      <c r="G26" s="112"/>
      <c r="H26" s="112"/>
      <c r="I26" s="112"/>
      <c r="J26" s="112"/>
      <c r="K26" s="112"/>
      <c r="L26" s="112"/>
    </row>
    <row r="27" spans="1:14" x14ac:dyDescent="0.25">
      <c r="A27" s="156"/>
      <c r="B27" s="106"/>
      <c r="C27" s="106"/>
      <c r="D27" s="106"/>
      <c r="E27" s="106"/>
      <c r="F27" s="106"/>
      <c r="G27" s="106"/>
      <c r="H27" s="106"/>
      <c r="I27" s="106"/>
      <c r="J27" s="106"/>
      <c r="K27" s="106"/>
      <c r="L27" s="106"/>
    </row>
    <row r="28" spans="1:14" ht="15.6" customHeight="1" x14ac:dyDescent="0.25">
      <c r="A28" s="203" t="s">
        <v>7</v>
      </c>
      <c r="B28" s="204"/>
      <c r="C28" s="204"/>
      <c r="D28" s="204"/>
      <c r="E28" s="204"/>
      <c r="F28" s="204"/>
      <c r="G28" s="204"/>
      <c r="H28" s="204"/>
      <c r="I28" s="204"/>
      <c r="J28" s="204"/>
      <c r="K28" s="204"/>
      <c r="L28" s="204"/>
    </row>
    <row r="29" spans="1:14" x14ac:dyDescent="0.25">
      <c r="A29" s="192" t="s">
        <v>273</v>
      </c>
      <c r="B29" s="192"/>
      <c r="C29" s="192"/>
      <c r="D29" s="192"/>
      <c r="E29" s="192"/>
      <c r="F29" s="192"/>
      <c r="G29" s="205">
        <f>248*280</f>
        <v>69440</v>
      </c>
      <c r="H29" s="205"/>
      <c r="I29" s="205"/>
      <c r="J29" s="205"/>
      <c r="K29" s="205"/>
      <c r="L29" s="205"/>
    </row>
    <row r="30" spans="1:14" x14ac:dyDescent="0.25">
      <c r="A30" s="119" t="s">
        <v>9</v>
      </c>
      <c r="B30" s="119"/>
      <c r="C30" s="119"/>
      <c r="D30" s="119"/>
      <c r="E30" s="119"/>
      <c r="F30" s="119"/>
      <c r="G30" s="120">
        <f>SUM(G29:L29)</f>
        <v>69440</v>
      </c>
      <c r="H30" s="120"/>
      <c r="I30" s="120"/>
      <c r="J30" s="120"/>
      <c r="K30" s="120"/>
      <c r="L30" s="120"/>
    </row>
    <row r="31" spans="1:14" ht="15.6" customHeight="1" x14ac:dyDescent="0.25">
      <c r="A31" s="115" t="s">
        <v>10</v>
      </c>
      <c r="B31" s="116"/>
      <c r="C31" s="116"/>
      <c r="D31" s="116"/>
      <c r="E31" s="116"/>
      <c r="F31" s="116"/>
      <c r="G31" s="116"/>
      <c r="H31" s="116"/>
      <c r="I31" s="116"/>
      <c r="J31" s="116"/>
      <c r="K31" s="116"/>
      <c r="L31" s="116"/>
    </row>
    <row r="32" spans="1:14" x14ac:dyDescent="0.25">
      <c r="A32" s="17" t="s">
        <v>212</v>
      </c>
      <c r="B32" s="17" t="s">
        <v>210</v>
      </c>
      <c r="C32" s="17">
        <v>2024</v>
      </c>
      <c r="D32" s="17">
        <v>2025</v>
      </c>
      <c r="E32" s="17">
        <v>2026</v>
      </c>
      <c r="F32" s="17">
        <v>2027</v>
      </c>
      <c r="G32" s="17">
        <v>2028</v>
      </c>
      <c r="H32" s="17">
        <v>2029</v>
      </c>
      <c r="I32" s="17">
        <v>2030</v>
      </c>
      <c r="J32" s="17">
        <v>2031</v>
      </c>
      <c r="K32" s="17">
        <v>2032</v>
      </c>
      <c r="L32" s="17">
        <v>2033</v>
      </c>
      <c r="M32" s="17">
        <v>2034</v>
      </c>
      <c r="N32" s="41" t="s">
        <v>215</v>
      </c>
    </row>
    <row r="33" spans="1:14" ht="60" x14ac:dyDescent="0.25">
      <c r="A33" s="37" t="s">
        <v>213</v>
      </c>
      <c r="B33" s="39">
        <v>0.5</v>
      </c>
      <c r="C33" s="38">
        <f>C35*$B$33</f>
        <v>2520</v>
      </c>
      <c r="D33" s="38">
        <f t="shared" ref="D33:M33" si="0">D35*$B$33</f>
        <v>1400</v>
      </c>
      <c r="E33" s="38">
        <f t="shared" si="0"/>
        <v>4200</v>
      </c>
      <c r="F33" s="38">
        <f t="shared" si="0"/>
        <v>4200</v>
      </c>
      <c r="G33" s="38">
        <f t="shared" si="0"/>
        <v>4200</v>
      </c>
      <c r="H33" s="38">
        <f t="shared" si="0"/>
        <v>4200</v>
      </c>
      <c r="I33" s="38">
        <f t="shared" si="0"/>
        <v>4200</v>
      </c>
      <c r="J33" s="38">
        <f t="shared" si="0"/>
        <v>4200</v>
      </c>
      <c r="K33" s="38">
        <f t="shared" si="0"/>
        <v>4200</v>
      </c>
      <c r="L33" s="38">
        <f t="shared" si="0"/>
        <v>1400</v>
      </c>
      <c r="M33" s="38">
        <f t="shared" si="0"/>
        <v>0</v>
      </c>
      <c r="N33" s="40">
        <f>SUM(C33:M33)</f>
        <v>34720</v>
      </c>
    </row>
    <row r="34" spans="1:14" ht="30" x14ac:dyDescent="0.25">
      <c r="A34" s="37" t="s">
        <v>211</v>
      </c>
      <c r="B34" s="39">
        <f>1-B33</f>
        <v>0.5</v>
      </c>
      <c r="C34" s="38">
        <f>C35*$B$34</f>
        <v>2520</v>
      </c>
      <c r="D34" s="38">
        <f t="shared" ref="D34:M34" si="1">D35*$B$34</f>
        <v>1400</v>
      </c>
      <c r="E34" s="38">
        <f t="shared" si="1"/>
        <v>4200</v>
      </c>
      <c r="F34" s="38">
        <f t="shared" si="1"/>
        <v>4200</v>
      </c>
      <c r="G34" s="38">
        <f t="shared" si="1"/>
        <v>4200</v>
      </c>
      <c r="H34" s="38">
        <f t="shared" si="1"/>
        <v>4200</v>
      </c>
      <c r="I34" s="38">
        <f t="shared" si="1"/>
        <v>4200</v>
      </c>
      <c r="J34" s="38">
        <f t="shared" si="1"/>
        <v>4200</v>
      </c>
      <c r="K34" s="38">
        <f t="shared" si="1"/>
        <v>4200</v>
      </c>
      <c r="L34" s="38">
        <f t="shared" si="1"/>
        <v>1400</v>
      </c>
      <c r="M34" s="38">
        <f t="shared" si="1"/>
        <v>0</v>
      </c>
      <c r="N34" s="40">
        <f>SUM(C34:M34)</f>
        <v>34720</v>
      </c>
    </row>
    <row r="35" spans="1:14" x14ac:dyDescent="0.25">
      <c r="A35" s="130" t="s">
        <v>214</v>
      </c>
      <c r="B35" s="131"/>
      <c r="C35" s="40">
        <f>18*280</f>
        <v>5040</v>
      </c>
      <c r="D35" s="40">
        <f>10*280</f>
        <v>2800</v>
      </c>
      <c r="E35" s="40">
        <f t="shared" ref="E35:K35" si="2">30*280</f>
        <v>8400</v>
      </c>
      <c r="F35" s="40">
        <f t="shared" si="2"/>
        <v>8400</v>
      </c>
      <c r="G35" s="40">
        <f t="shared" si="2"/>
        <v>8400</v>
      </c>
      <c r="H35" s="40">
        <f t="shared" si="2"/>
        <v>8400</v>
      </c>
      <c r="I35" s="40">
        <f t="shared" si="2"/>
        <v>8400</v>
      </c>
      <c r="J35" s="40">
        <f t="shared" si="2"/>
        <v>8400</v>
      </c>
      <c r="K35" s="40">
        <f t="shared" si="2"/>
        <v>8400</v>
      </c>
      <c r="L35" s="40">
        <f>10*280</f>
        <v>2800</v>
      </c>
      <c r="M35" s="40"/>
      <c r="N35" s="40">
        <f>SUM(C35:M35)</f>
        <v>69440</v>
      </c>
    </row>
    <row r="36" spans="1:14" x14ac:dyDescent="0.25">
      <c r="A36" s="1"/>
      <c r="B36" s="1"/>
      <c r="C36" s="1"/>
      <c r="D36" s="1"/>
      <c r="E36" s="1"/>
      <c r="F36" s="1"/>
      <c r="G36" s="1"/>
      <c r="H36" s="1"/>
      <c r="I36" s="1"/>
      <c r="J36" s="1"/>
      <c r="K36" s="1"/>
      <c r="L36" s="1"/>
    </row>
    <row r="37" spans="1:14" x14ac:dyDescent="0.25">
      <c r="A37" s="1"/>
      <c r="B37" s="1"/>
      <c r="C37" s="1"/>
      <c r="D37" s="1"/>
      <c r="E37" s="1"/>
      <c r="F37" s="1"/>
      <c r="G37" s="1"/>
      <c r="H37" s="1"/>
      <c r="I37" s="1"/>
      <c r="J37" s="1"/>
      <c r="K37" s="1"/>
      <c r="L37" s="1"/>
    </row>
  </sheetData>
  <mergeCells count="37">
    <mergeCell ref="A21:L21"/>
    <mergeCell ref="A30:F30"/>
    <mergeCell ref="G30:L30"/>
    <mergeCell ref="A31:L31"/>
    <mergeCell ref="G5:L5"/>
    <mergeCell ref="A28:L28"/>
    <mergeCell ref="A29:F29"/>
    <mergeCell ref="G29:L29"/>
    <mergeCell ref="A22:L22"/>
    <mergeCell ref="A23:L23"/>
    <mergeCell ref="A24:L24"/>
    <mergeCell ref="A25:L25"/>
    <mergeCell ref="A26:L26"/>
    <mergeCell ref="A27:L27"/>
    <mergeCell ref="A16:F16"/>
    <mergeCell ref="G16:L16"/>
    <mergeCell ref="A17:F17"/>
    <mergeCell ref="G17:L17"/>
    <mergeCell ref="A18:L18"/>
    <mergeCell ref="A19:L19"/>
    <mergeCell ref="A15:L15"/>
    <mergeCell ref="G6:L9"/>
    <mergeCell ref="A35:B35"/>
    <mergeCell ref="A1:L1"/>
    <mergeCell ref="A2:L2"/>
    <mergeCell ref="A3:L3"/>
    <mergeCell ref="A4:L4"/>
    <mergeCell ref="A5:F5"/>
    <mergeCell ref="A11:L11"/>
    <mergeCell ref="A12:L12"/>
    <mergeCell ref="A13:L13"/>
    <mergeCell ref="A14:L14"/>
    <mergeCell ref="A6:F6"/>
    <mergeCell ref="A7:F7"/>
    <mergeCell ref="A8:F8"/>
    <mergeCell ref="A9:F9"/>
    <mergeCell ref="A10:L10"/>
  </mergeCells>
  <printOptions horizontalCentered="1"/>
  <pageMargins left="0.70866141732283472" right="0.70866141732283472" top="0.74803149606299213" bottom="0.74803149606299213" header="0.31496062992125984" footer="0.31496062992125984"/>
  <pageSetup paperSize="9" scale="54"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249E4-1B45-4C4E-A99B-84E230A81C86}">
  <sheetPr>
    <tabColor theme="0"/>
    <pageSetUpPr fitToPage="1"/>
  </sheetPr>
  <dimension ref="A1:N38"/>
  <sheetViews>
    <sheetView zoomScaleNormal="100" workbookViewId="0">
      <selection activeCell="R29" sqref="R29"/>
    </sheetView>
  </sheetViews>
  <sheetFormatPr baseColWidth="10" defaultRowHeight="15" x14ac:dyDescent="0.25"/>
  <cols>
    <col min="1" max="1" width="13.28515625" bestFit="1" customWidth="1"/>
    <col min="2" max="2" width="5" bestFit="1" customWidth="1"/>
    <col min="3" max="4" width="9.28515625" bestFit="1" customWidth="1"/>
    <col min="5" max="12" width="8.7109375" customWidth="1"/>
    <col min="13" max="13" width="5.85546875" bestFit="1" customWidth="1"/>
    <col min="14" max="14" width="12.7109375" bestFit="1" customWidth="1"/>
  </cols>
  <sheetData>
    <row r="1" spans="1:12" ht="45" customHeight="1" x14ac:dyDescent="0.25">
      <c r="A1" s="201" t="s">
        <v>248</v>
      </c>
      <c r="B1" s="202"/>
      <c r="C1" s="202"/>
      <c r="D1" s="202"/>
      <c r="E1" s="202"/>
      <c r="F1" s="202"/>
      <c r="G1" s="202"/>
      <c r="H1" s="202"/>
      <c r="I1" s="202"/>
      <c r="J1" s="202"/>
      <c r="K1" s="202"/>
      <c r="L1" s="202"/>
    </row>
    <row r="2" spans="1:12" ht="32.450000000000003" customHeight="1" x14ac:dyDescent="0.25">
      <c r="A2" s="201" t="s">
        <v>201</v>
      </c>
      <c r="B2" s="202"/>
      <c r="C2" s="202"/>
      <c r="D2" s="202"/>
      <c r="E2" s="202"/>
      <c r="F2" s="202"/>
      <c r="G2" s="202"/>
      <c r="H2" s="202"/>
      <c r="I2" s="202"/>
      <c r="J2" s="202"/>
      <c r="K2" s="202"/>
      <c r="L2" s="202"/>
    </row>
    <row r="3" spans="1:12" ht="50.45" customHeight="1" x14ac:dyDescent="0.25">
      <c r="A3" s="201" t="s">
        <v>250</v>
      </c>
      <c r="B3" s="202"/>
      <c r="C3" s="202"/>
      <c r="D3" s="202"/>
      <c r="E3" s="202"/>
      <c r="F3" s="202"/>
      <c r="G3" s="202"/>
      <c r="H3" s="202"/>
      <c r="I3" s="202"/>
      <c r="J3" s="202"/>
      <c r="K3" s="202"/>
      <c r="L3" s="202"/>
    </row>
    <row r="4" spans="1:12" ht="15.6" customHeight="1" x14ac:dyDescent="0.25">
      <c r="A4" s="115" t="s">
        <v>155</v>
      </c>
      <c r="B4" s="116"/>
      <c r="C4" s="116"/>
      <c r="D4" s="116"/>
      <c r="E4" s="116"/>
      <c r="F4" s="116"/>
      <c r="G4" s="116"/>
      <c r="H4" s="116"/>
      <c r="I4" s="116"/>
      <c r="J4" s="116"/>
      <c r="K4" s="116"/>
      <c r="L4" s="116"/>
    </row>
    <row r="5" spans="1:12" x14ac:dyDescent="0.25">
      <c r="A5" s="137" t="s">
        <v>97</v>
      </c>
      <c r="B5" s="138"/>
      <c r="C5" s="138"/>
      <c r="D5" s="138"/>
      <c r="E5" s="138"/>
      <c r="F5" s="138"/>
      <c r="G5" s="129" t="s">
        <v>150</v>
      </c>
      <c r="H5" s="129"/>
      <c r="I5" s="129"/>
      <c r="J5" s="129"/>
      <c r="K5" s="129"/>
      <c r="L5" s="129"/>
    </row>
    <row r="6" spans="1:12" ht="31.9" customHeight="1" x14ac:dyDescent="0.25">
      <c r="A6" s="137" t="s">
        <v>98</v>
      </c>
      <c r="B6" s="138"/>
      <c r="C6" s="138"/>
      <c r="D6" s="138"/>
      <c r="E6" s="138"/>
      <c r="F6" s="138"/>
      <c r="G6" s="132"/>
      <c r="H6" s="132"/>
      <c r="I6" s="132"/>
      <c r="J6" s="132"/>
      <c r="K6" s="132"/>
      <c r="L6" s="132"/>
    </row>
    <row r="7" spans="1:12" ht="32.450000000000003" customHeight="1" x14ac:dyDescent="0.25">
      <c r="A7" s="137" t="s">
        <v>99</v>
      </c>
      <c r="B7" s="138"/>
      <c r="C7" s="138"/>
      <c r="D7" s="138"/>
      <c r="E7" s="138"/>
      <c r="F7" s="138"/>
      <c r="G7" s="132"/>
      <c r="H7" s="132"/>
      <c r="I7" s="132"/>
      <c r="J7" s="132"/>
      <c r="K7" s="132"/>
      <c r="L7" s="132"/>
    </row>
    <row r="8" spans="1:12" ht="32.450000000000003" customHeight="1" x14ac:dyDescent="0.25">
      <c r="A8" s="137" t="s">
        <v>251</v>
      </c>
      <c r="B8" s="138"/>
      <c r="C8" s="138"/>
      <c r="D8" s="138"/>
      <c r="E8" s="138"/>
      <c r="F8" s="138"/>
      <c r="G8" s="132"/>
      <c r="H8" s="132"/>
      <c r="I8" s="132"/>
      <c r="J8" s="132"/>
      <c r="K8" s="132"/>
      <c r="L8" s="132"/>
    </row>
    <row r="9" spans="1:12" ht="30.6" customHeight="1" x14ac:dyDescent="0.25">
      <c r="A9" s="137" t="s">
        <v>108</v>
      </c>
      <c r="B9" s="138"/>
      <c r="C9" s="138"/>
      <c r="D9" s="138"/>
      <c r="E9" s="138"/>
      <c r="F9" s="138"/>
      <c r="G9" s="132"/>
      <c r="H9" s="132"/>
      <c r="I9" s="132"/>
      <c r="J9" s="132"/>
      <c r="K9" s="132"/>
      <c r="L9" s="132"/>
    </row>
    <row r="10" spans="1:12" ht="15.6" customHeight="1" x14ac:dyDescent="0.25">
      <c r="A10" s="115" t="s">
        <v>0</v>
      </c>
      <c r="B10" s="116"/>
      <c r="C10" s="116"/>
      <c r="D10" s="116"/>
      <c r="E10" s="116"/>
      <c r="F10" s="116"/>
      <c r="G10" s="116"/>
      <c r="H10" s="116"/>
      <c r="I10" s="116"/>
      <c r="J10" s="116"/>
      <c r="K10" s="116"/>
      <c r="L10" s="116"/>
    </row>
    <row r="11" spans="1:12" x14ac:dyDescent="0.25">
      <c r="A11" s="139" t="s">
        <v>70</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166.15" customHeight="1" x14ac:dyDescent="0.25">
      <c r="A13" s="123" t="s">
        <v>254</v>
      </c>
      <c r="B13" s="124"/>
      <c r="C13" s="124"/>
      <c r="D13" s="124"/>
      <c r="E13" s="124"/>
      <c r="F13" s="124"/>
      <c r="G13" s="124"/>
      <c r="H13" s="124"/>
      <c r="I13" s="124"/>
      <c r="J13" s="124"/>
      <c r="K13" s="124"/>
      <c r="L13" s="124"/>
    </row>
    <row r="14" spans="1:12" ht="18.600000000000001" customHeight="1" x14ac:dyDescent="0.25">
      <c r="A14" s="115" t="s">
        <v>75</v>
      </c>
      <c r="B14" s="116"/>
      <c r="C14" s="116"/>
      <c r="D14" s="116"/>
      <c r="E14" s="116"/>
      <c r="F14" s="116"/>
      <c r="G14" s="116"/>
      <c r="H14" s="116"/>
      <c r="I14" s="116"/>
      <c r="J14" s="116"/>
      <c r="K14" s="116"/>
      <c r="L14" s="116"/>
    </row>
    <row r="15" spans="1:12" ht="17.45" customHeight="1" x14ac:dyDescent="0.25">
      <c r="A15" s="133" t="s">
        <v>93</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ht="52.9" customHeight="1" x14ac:dyDescent="0.25">
      <c r="A17" s="139" t="s">
        <v>3</v>
      </c>
      <c r="B17" s="140"/>
      <c r="C17" s="140"/>
      <c r="D17" s="140"/>
      <c r="E17" s="140"/>
      <c r="F17" s="140"/>
      <c r="G17" s="138" t="s">
        <v>252</v>
      </c>
      <c r="H17" s="138"/>
      <c r="I17" s="138"/>
      <c r="J17" s="138"/>
      <c r="K17" s="138"/>
      <c r="L17" s="138"/>
    </row>
    <row r="18" spans="1:12" ht="19.149999999999999" customHeight="1" x14ac:dyDescent="0.25">
      <c r="A18" s="115" t="s">
        <v>34</v>
      </c>
      <c r="B18" s="116"/>
      <c r="C18" s="116"/>
      <c r="D18" s="116"/>
      <c r="E18" s="116"/>
      <c r="F18" s="116"/>
      <c r="G18" s="116"/>
      <c r="H18" s="116"/>
      <c r="I18" s="116"/>
      <c r="J18" s="116"/>
      <c r="K18" s="116"/>
      <c r="L18" s="116"/>
    </row>
    <row r="19" spans="1:12" x14ac:dyDescent="0.25">
      <c r="A19" s="206" t="s">
        <v>72</v>
      </c>
      <c r="B19" s="206"/>
      <c r="C19" s="206"/>
      <c r="D19" s="206"/>
      <c r="E19" s="206"/>
      <c r="F19" s="206"/>
      <c r="G19" s="206"/>
      <c r="H19" s="206"/>
      <c r="I19" s="206"/>
      <c r="J19" s="206"/>
      <c r="K19" s="206"/>
      <c r="L19" s="206"/>
    </row>
    <row r="20" spans="1:12"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14.45" customHeight="1" x14ac:dyDescent="0.25">
      <c r="A21" s="16"/>
      <c r="B21" s="16"/>
      <c r="C21" s="16"/>
      <c r="D21" s="108" t="s">
        <v>257</v>
      </c>
      <c r="E21" s="109"/>
      <c r="F21" s="109"/>
      <c r="G21" s="109"/>
      <c r="H21" s="110"/>
      <c r="I21" s="108" t="s">
        <v>258</v>
      </c>
      <c r="J21" s="109"/>
      <c r="K21" s="109"/>
      <c r="L21" s="110"/>
    </row>
    <row r="22" spans="1:12" x14ac:dyDescent="0.25">
      <c r="A22" s="206" t="s">
        <v>103</v>
      </c>
      <c r="B22" s="206"/>
      <c r="C22" s="206"/>
      <c r="D22" s="206"/>
      <c r="E22" s="206"/>
      <c r="F22" s="206"/>
      <c r="G22" s="206"/>
      <c r="H22" s="206"/>
      <c r="I22" s="206"/>
      <c r="J22" s="206"/>
      <c r="K22" s="206"/>
      <c r="L22" s="206"/>
    </row>
    <row r="23" spans="1:12" ht="18.600000000000001" customHeight="1" x14ac:dyDescent="0.25">
      <c r="A23" s="16" t="s">
        <v>35</v>
      </c>
      <c r="B23" s="16" t="s">
        <v>36</v>
      </c>
      <c r="C23" s="16" t="s">
        <v>37</v>
      </c>
      <c r="D23" s="16" t="s">
        <v>38</v>
      </c>
      <c r="E23" s="16" t="s">
        <v>39</v>
      </c>
      <c r="F23" s="16" t="s">
        <v>40</v>
      </c>
      <c r="G23" s="16" t="s">
        <v>41</v>
      </c>
      <c r="H23" s="16" t="s">
        <v>42</v>
      </c>
      <c r="I23" s="16" t="s">
        <v>43</v>
      </c>
      <c r="J23" s="16" t="s">
        <v>44</v>
      </c>
      <c r="K23" s="16" t="s">
        <v>45</v>
      </c>
      <c r="L23" s="16" t="s">
        <v>46</v>
      </c>
    </row>
    <row r="24" spans="1:12" ht="14.45" customHeight="1" x14ac:dyDescent="0.25">
      <c r="A24" s="108" t="s">
        <v>274</v>
      </c>
      <c r="B24" s="109"/>
      <c r="C24" s="109"/>
      <c r="D24" s="109"/>
      <c r="E24" s="109"/>
      <c r="F24" s="109"/>
      <c r="G24" s="109"/>
      <c r="H24" s="109"/>
      <c r="I24" s="109"/>
      <c r="J24" s="109"/>
      <c r="K24" s="109"/>
      <c r="L24" s="110"/>
    </row>
    <row r="25" spans="1:12" ht="15.6" customHeight="1" x14ac:dyDescent="0.25">
      <c r="A25" s="115" t="s">
        <v>4</v>
      </c>
      <c r="B25" s="116"/>
      <c r="C25" s="116"/>
      <c r="D25" s="116"/>
      <c r="E25" s="116"/>
      <c r="F25" s="116"/>
      <c r="G25" s="116"/>
      <c r="H25" s="116"/>
      <c r="I25" s="116"/>
      <c r="J25" s="116"/>
      <c r="K25" s="116"/>
      <c r="L25" s="116"/>
    </row>
    <row r="26" spans="1:12" ht="14.45" customHeight="1" x14ac:dyDescent="0.25">
      <c r="A26" s="137" t="s">
        <v>253</v>
      </c>
      <c r="B26" s="138"/>
      <c r="C26" s="138"/>
      <c r="D26" s="138"/>
      <c r="E26" s="138"/>
      <c r="F26" s="138"/>
      <c r="G26" s="138"/>
      <c r="H26" s="138"/>
      <c r="I26" s="138"/>
      <c r="J26" s="138"/>
      <c r="K26" s="138"/>
      <c r="L26" s="138"/>
    </row>
    <row r="27" spans="1:12" ht="15.6" customHeight="1" x14ac:dyDescent="0.25">
      <c r="A27" s="115" t="s">
        <v>5</v>
      </c>
      <c r="B27" s="116"/>
      <c r="C27" s="116"/>
      <c r="D27" s="116"/>
      <c r="E27" s="116"/>
      <c r="F27" s="116"/>
      <c r="G27" s="116"/>
      <c r="H27" s="116"/>
      <c r="I27" s="116"/>
      <c r="J27" s="116"/>
      <c r="K27" s="116"/>
      <c r="L27" s="116"/>
    </row>
    <row r="28" spans="1:12" ht="61.15" customHeight="1" x14ac:dyDescent="0.25">
      <c r="A28" s="117" t="s">
        <v>255</v>
      </c>
      <c r="B28" s="118"/>
      <c r="C28" s="118"/>
      <c r="D28" s="118"/>
      <c r="E28" s="118"/>
      <c r="F28" s="118"/>
      <c r="G28" s="118"/>
      <c r="H28" s="118"/>
      <c r="I28" s="118"/>
      <c r="J28" s="118"/>
      <c r="K28" s="118"/>
      <c r="L28" s="118"/>
    </row>
    <row r="29" spans="1:12" ht="17.45" customHeight="1" x14ac:dyDescent="0.25">
      <c r="A29" s="111" t="s">
        <v>48</v>
      </c>
      <c r="B29" s="112"/>
      <c r="C29" s="112"/>
      <c r="D29" s="112"/>
      <c r="E29" s="112"/>
      <c r="F29" s="112"/>
      <c r="G29" s="112"/>
      <c r="H29" s="112"/>
      <c r="I29" s="112"/>
      <c r="J29" s="112"/>
      <c r="K29" s="112"/>
      <c r="L29" s="112"/>
    </row>
    <row r="30" spans="1:12" x14ac:dyDescent="0.25">
      <c r="A30" s="156"/>
      <c r="B30" s="106"/>
      <c r="C30" s="106"/>
      <c r="D30" s="106"/>
      <c r="E30" s="106"/>
      <c r="F30" s="106"/>
      <c r="G30" s="106"/>
      <c r="H30" s="106"/>
      <c r="I30" s="106"/>
      <c r="J30" s="106"/>
      <c r="K30" s="106"/>
      <c r="L30" s="106"/>
    </row>
    <row r="31" spans="1:12" ht="15.6" customHeight="1" x14ac:dyDescent="0.25">
      <c r="A31" s="115" t="s">
        <v>7</v>
      </c>
      <c r="B31" s="116"/>
      <c r="C31" s="116"/>
      <c r="D31" s="116"/>
      <c r="E31" s="116"/>
      <c r="F31" s="116"/>
      <c r="G31" s="116"/>
      <c r="H31" s="116"/>
      <c r="I31" s="116"/>
      <c r="J31" s="116"/>
      <c r="K31" s="116"/>
      <c r="L31" s="116"/>
    </row>
    <row r="32" spans="1:12" x14ac:dyDescent="0.25">
      <c r="A32" s="192" t="s">
        <v>275</v>
      </c>
      <c r="B32" s="192"/>
      <c r="C32" s="192"/>
      <c r="D32" s="192"/>
      <c r="E32" s="192"/>
      <c r="F32" s="192"/>
      <c r="G32" s="122">
        <f>50*280</f>
        <v>14000</v>
      </c>
      <c r="H32" s="122"/>
      <c r="I32" s="122"/>
      <c r="J32" s="122"/>
      <c r="K32" s="122"/>
      <c r="L32" s="122"/>
    </row>
    <row r="33" spans="1:14" x14ac:dyDescent="0.25">
      <c r="A33" s="119" t="s">
        <v>9</v>
      </c>
      <c r="B33" s="119"/>
      <c r="C33" s="119"/>
      <c r="D33" s="119"/>
      <c r="E33" s="119"/>
      <c r="F33" s="119"/>
      <c r="G33" s="120">
        <f>SUM(G32:L32)</f>
        <v>14000</v>
      </c>
      <c r="H33" s="120"/>
      <c r="I33" s="120"/>
      <c r="J33" s="120"/>
      <c r="K33" s="120"/>
      <c r="L33" s="120"/>
    </row>
    <row r="34" spans="1:14" ht="15.6" customHeight="1" x14ac:dyDescent="0.25">
      <c r="A34" s="115" t="s">
        <v>256</v>
      </c>
      <c r="B34" s="116"/>
      <c r="C34" s="116"/>
      <c r="D34" s="116"/>
      <c r="E34" s="116"/>
      <c r="F34" s="116"/>
      <c r="G34" s="116"/>
      <c r="H34" s="116"/>
      <c r="I34" s="116"/>
      <c r="J34" s="116"/>
      <c r="K34" s="116"/>
      <c r="L34" s="116"/>
    </row>
    <row r="35" spans="1:14" x14ac:dyDescent="0.25">
      <c r="A35" s="17" t="s">
        <v>212</v>
      </c>
      <c r="B35" s="17" t="s">
        <v>210</v>
      </c>
      <c r="C35" s="17">
        <v>2024</v>
      </c>
      <c r="D35" s="17">
        <v>2025</v>
      </c>
      <c r="E35" s="17">
        <v>2026</v>
      </c>
      <c r="F35" s="17">
        <v>2027</v>
      </c>
      <c r="G35" s="17">
        <v>2028</v>
      </c>
      <c r="H35" s="17">
        <v>2029</v>
      </c>
      <c r="I35" s="17">
        <v>2030</v>
      </c>
      <c r="J35" s="17">
        <v>2031</v>
      </c>
      <c r="K35" s="17">
        <v>2032</v>
      </c>
      <c r="L35" s="17">
        <v>2033</v>
      </c>
      <c r="M35" s="17">
        <v>2034</v>
      </c>
      <c r="N35" s="41" t="s">
        <v>215</v>
      </c>
    </row>
    <row r="36" spans="1:14" ht="60" x14ac:dyDescent="0.25">
      <c r="A36" s="37" t="s">
        <v>213</v>
      </c>
      <c r="B36" s="39">
        <v>0.5</v>
      </c>
      <c r="C36" s="38">
        <f>C38*$B$36</f>
        <v>960</v>
      </c>
      <c r="D36" s="38">
        <f t="shared" ref="D36:L36" si="0">D38*$B$36</f>
        <v>840</v>
      </c>
      <c r="E36" s="38">
        <v>0</v>
      </c>
      <c r="F36" s="38">
        <f t="shared" si="0"/>
        <v>0</v>
      </c>
      <c r="G36" s="38">
        <f t="shared" si="0"/>
        <v>0</v>
      </c>
      <c r="H36" s="38">
        <f t="shared" si="0"/>
        <v>0</v>
      </c>
      <c r="I36" s="38">
        <f t="shared" si="0"/>
        <v>0</v>
      </c>
      <c r="J36" s="38">
        <f t="shared" si="0"/>
        <v>0</v>
      </c>
      <c r="K36" s="38">
        <f t="shared" si="0"/>
        <v>0</v>
      </c>
      <c r="L36" s="38">
        <f t="shared" si="0"/>
        <v>0</v>
      </c>
      <c r="M36" s="38">
        <f>M38*$B$36</f>
        <v>0</v>
      </c>
      <c r="N36" s="40">
        <f>SUM(C36:M36)</f>
        <v>1800</v>
      </c>
    </row>
    <row r="37" spans="1:14" ht="45" x14ac:dyDescent="0.25">
      <c r="A37" s="37" t="s">
        <v>211</v>
      </c>
      <c r="B37" s="39">
        <f>1-B36</f>
        <v>0.5</v>
      </c>
      <c r="C37" s="38">
        <f>C38*$B$37</f>
        <v>960</v>
      </c>
      <c r="D37" s="38">
        <f t="shared" ref="D37:L37" si="1">D38*$B$37</f>
        <v>840</v>
      </c>
      <c r="E37" s="38">
        <v>0</v>
      </c>
      <c r="F37" s="38">
        <f t="shared" si="1"/>
        <v>0</v>
      </c>
      <c r="G37" s="38">
        <f t="shared" si="1"/>
        <v>0</v>
      </c>
      <c r="H37" s="38">
        <f t="shared" si="1"/>
        <v>0</v>
      </c>
      <c r="I37" s="38">
        <f t="shared" si="1"/>
        <v>0</v>
      </c>
      <c r="J37" s="38">
        <f t="shared" si="1"/>
        <v>0</v>
      </c>
      <c r="K37" s="38">
        <f t="shared" si="1"/>
        <v>0</v>
      </c>
      <c r="L37" s="38">
        <f t="shared" si="1"/>
        <v>0</v>
      </c>
      <c r="M37" s="38">
        <f>M38*$B$37</f>
        <v>0</v>
      </c>
      <c r="N37" s="40">
        <f>SUM(C37:M37)</f>
        <v>1800</v>
      </c>
    </row>
    <row r="38" spans="1:14" x14ac:dyDescent="0.25">
      <c r="A38" s="130" t="s">
        <v>214</v>
      </c>
      <c r="B38" s="131"/>
      <c r="C38" s="40">
        <f>(48/7)*280</f>
        <v>1920</v>
      </c>
      <c r="D38" s="40">
        <f>6*280</f>
        <v>1680</v>
      </c>
      <c r="E38" s="207" t="s">
        <v>259</v>
      </c>
      <c r="F38" s="208"/>
      <c r="G38" s="208"/>
      <c r="H38" s="208"/>
      <c r="I38" s="208"/>
      <c r="J38" s="208"/>
      <c r="K38" s="208"/>
      <c r="L38" s="208"/>
      <c r="M38" s="209"/>
      <c r="N38" s="40">
        <f>SUM(C38:M38)</f>
        <v>3600</v>
      </c>
    </row>
  </sheetData>
  <mergeCells count="41">
    <mergeCell ref="A33:F33"/>
    <mergeCell ref="G33:L33"/>
    <mergeCell ref="A34:L34"/>
    <mergeCell ref="A38:B38"/>
    <mergeCell ref="G5:L5"/>
    <mergeCell ref="G6:L9"/>
    <mergeCell ref="D21:H21"/>
    <mergeCell ref="I21:L21"/>
    <mergeCell ref="E38:M38"/>
    <mergeCell ref="A31:L31"/>
    <mergeCell ref="A32:F32"/>
    <mergeCell ref="G32:L32"/>
    <mergeCell ref="A25:L25"/>
    <mergeCell ref="A26:L26"/>
    <mergeCell ref="A27:L27"/>
    <mergeCell ref="A28:L28"/>
    <mergeCell ref="A29:L29"/>
    <mergeCell ref="A30:L30"/>
    <mergeCell ref="A16:F16"/>
    <mergeCell ref="G16:L16"/>
    <mergeCell ref="A17:F17"/>
    <mergeCell ref="G17:L17"/>
    <mergeCell ref="A18:L18"/>
    <mergeCell ref="A19:L19"/>
    <mergeCell ref="A22:L22"/>
    <mergeCell ref="A24:L24"/>
    <mergeCell ref="A15:L15"/>
    <mergeCell ref="A1:L1"/>
    <mergeCell ref="A2:L2"/>
    <mergeCell ref="A3:L3"/>
    <mergeCell ref="A4:L4"/>
    <mergeCell ref="A5:F5"/>
    <mergeCell ref="A6:F6"/>
    <mergeCell ref="A7:F7"/>
    <mergeCell ref="A8:F8"/>
    <mergeCell ref="A9:F9"/>
    <mergeCell ref="A10:L10"/>
    <mergeCell ref="A11:L11"/>
    <mergeCell ref="A12:L12"/>
    <mergeCell ref="A13:L13"/>
    <mergeCell ref="A14:L14"/>
  </mergeCells>
  <printOptions horizontalCentered="1"/>
  <pageMargins left="0.70866141732283472" right="0.70866141732283472" top="0.74803149606299213" bottom="0.74803149606299213" header="0.31496062992125984" footer="0.31496062992125984"/>
  <pageSetup paperSize="9" scale="6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AB43E-35AC-471C-BA4F-9BC008696109}">
  <sheetPr>
    <tabColor theme="0"/>
    <pageSetUpPr fitToPage="1"/>
  </sheetPr>
  <dimension ref="A1:N37"/>
  <sheetViews>
    <sheetView zoomScaleNormal="100" workbookViewId="0">
      <selection activeCell="A2" sqref="A2:L2"/>
    </sheetView>
  </sheetViews>
  <sheetFormatPr baseColWidth="10" defaultRowHeight="15" x14ac:dyDescent="0.25"/>
  <cols>
    <col min="1" max="1" width="12.7109375" customWidth="1"/>
    <col min="2" max="2" width="5" bestFit="1" customWidth="1"/>
    <col min="3" max="12" width="9.28515625" bestFit="1" customWidth="1"/>
    <col min="13" max="13" width="5.85546875" bestFit="1" customWidth="1"/>
    <col min="14" max="14" width="13.28515625" bestFit="1" customWidth="1"/>
  </cols>
  <sheetData>
    <row r="1" spans="1:12" ht="45" customHeight="1" x14ac:dyDescent="0.25">
      <c r="A1" s="201" t="s">
        <v>417</v>
      </c>
      <c r="B1" s="202"/>
      <c r="C1" s="202"/>
      <c r="D1" s="202"/>
      <c r="E1" s="202"/>
      <c r="F1" s="202"/>
      <c r="G1" s="202"/>
      <c r="H1" s="202"/>
      <c r="I1" s="202"/>
      <c r="J1" s="202"/>
      <c r="K1" s="202"/>
      <c r="L1" s="202"/>
    </row>
    <row r="2" spans="1:12" ht="22.5" x14ac:dyDescent="0.25">
      <c r="A2" s="201" t="s">
        <v>201</v>
      </c>
      <c r="B2" s="202"/>
      <c r="C2" s="202"/>
      <c r="D2" s="202"/>
      <c r="E2" s="202"/>
      <c r="F2" s="202"/>
      <c r="G2" s="202"/>
      <c r="H2" s="202"/>
      <c r="I2" s="202"/>
      <c r="J2" s="202"/>
      <c r="K2" s="202"/>
      <c r="L2" s="202"/>
    </row>
    <row r="3" spans="1:12" ht="52.15" customHeight="1" x14ac:dyDescent="0.25">
      <c r="A3" s="201" t="s">
        <v>202</v>
      </c>
      <c r="B3" s="202"/>
      <c r="C3" s="202"/>
      <c r="D3" s="202"/>
      <c r="E3" s="202"/>
      <c r="F3" s="202"/>
      <c r="G3" s="202"/>
      <c r="H3" s="202"/>
      <c r="I3" s="202"/>
      <c r="J3" s="202"/>
      <c r="K3" s="202"/>
      <c r="L3" s="202"/>
    </row>
    <row r="4" spans="1:12" ht="15.6" customHeight="1" x14ac:dyDescent="0.25">
      <c r="A4" s="115" t="s">
        <v>155</v>
      </c>
      <c r="B4" s="116"/>
      <c r="C4" s="116"/>
      <c r="D4" s="116"/>
      <c r="E4" s="116"/>
      <c r="F4" s="116"/>
      <c r="G4" s="116"/>
      <c r="H4" s="116"/>
      <c r="I4" s="116"/>
      <c r="J4" s="116"/>
      <c r="K4" s="116"/>
      <c r="L4" s="116"/>
    </row>
    <row r="5" spans="1:12" ht="15.6" customHeight="1" x14ac:dyDescent="0.25">
      <c r="A5" s="137" t="s">
        <v>97</v>
      </c>
      <c r="B5" s="138"/>
      <c r="C5" s="138"/>
      <c r="D5" s="138"/>
      <c r="E5" s="138"/>
      <c r="F5" s="138"/>
      <c r="G5" s="129" t="s">
        <v>150</v>
      </c>
      <c r="H5" s="129"/>
      <c r="I5" s="129"/>
      <c r="J5" s="129"/>
      <c r="K5" s="129"/>
      <c r="L5" s="129"/>
    </row>
    <row r="6" spans="1:12" ht="33.6" customHeight="1" x14ac:dyDescent="0.25">
      <c r="A6" s="137" t="s">
        <v>98</v>
      </c>
      <c r="B6" s="138"/>
      <c r="C6" s="138"/>
      <c r="D6" s="138"/>
      <c r="E6" s="138"/>
      <c r="F6" s="138"/>
      <c r="G6" s="132"/>
      <c r="H6" s="132"/>
      <c r="I6" s="132"/>
      <c r="J6" s="132"/>
      <c r="K6" s="132"/>
      <c r="L6" s="132"/>
    </row>
    <row r="7" spans="1:12" ht="31.9" customHeight="1" x14ac:dyDescent="0.25">
      <c r="A7" s="137" t="s">
        <v>99</v>
      </c>
      <c r="B7" s="138"/>
      <c r="C7" s="138"/>
      <c r="D7" s="138"/>
      <c r="E7" s="138"/>
      <c r="F7" s="138"/>
      <c r="G7" s="132"/>
      <c r="H7" s="132"/>
      <c r="I7" s="132"/>
      <c r="J7" s="132"/>
      <c r="K7" s="132"/>
      <c r="L7" s="132"/>
    </row>
    <row r="8" spans="1:12" ht="31.9" customHeight="1" x14ac:dyDescent="0.25">
      <c r="A8" s="137" t="s">
        <v>100</v>
      </c>
      <c r="B8" s="138"/>
      <c r="C8" s="138"/>
      <c r="D8" s="138"/>
      <c r="E8" s="138"/>
      <c r="F8" s="138"/>
      <c r="G8" s="132"/>
      <c r="H8" s="132"/>
      <c r="I8" s="132"/>
      <c r="J8" s="132"/>
      <c r="K8" s="132"/>
      <c r="L8" s="132"/>
    </row>
    <row r="9" spans="1:12" ht="31.15" customHeight="1" x14ac:dyDescent="0.25">
      <c r="A9" s="137" t="s">
        <v>108</v>
      </c>
      <c r="B9" s="138"/>
      <c r="C9" s="138"/>
      <c r="D9" s="138"/>
      <c r="E9" s="138"/>
      <c r="F9" s="138"/>
      <c r="G9" s="132"/>
      <c r="H9" s="132"/>
      <c r="I9" s="132"/>
      <c r="J9" s="132"/>
      <c r="K9" s="132"/>
      <c r="L9" s="132"/>
    </row>
    <row r="10" spans="1:12" ht="15.6" customHeight="1" x14ac:dyDescent="0.25">
      <c r="A10" s="115" t="s">
        <v>160</v>
      </c>
      <c r="B10" s="116"/>
      <c r="C10" s="116"/>
      <c r="D10" s="116"/>
      <c r="E10" s="116"/>
      <c r="F10" s="116"/>
      <c r="G10" s="116"/>
      <c r="H10" s="116"/>
      <c r="I10" s="116"/>
      <c r="J10" s="116"/>
      <c r="K10" s="116"/>
      <c r="L10" s="116"/>
    </row>
    <row r="11" spans="1:12" x14ac:dyDescent="0.25">
      <c r="A11" s="139" t="s">
        <v>70</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101.45" customHeight="1" x14ac:dyDescent="0.25">
      <c r="A13" s="150" t="s">
        <v>276</v>
      </c>
      <c r="B13" s="151"/>
      <c r="C13" s="151"/>
      <c r="D13" s="151"/>
      <c r="E13" s="151"/>
      <c r="F13" s="151"/>
      <c r="G13" s="151"/>
      <c r="H13" s="151"/>
      <c r="I13" s="151"/>
      <c r="J13" s="151"/>
      <c r="K13" s="151"/>
      <c r="L13" s="151"/>
    </row>
    <row r="14" spans="1:12" ht="18.600000000000001" customHeight="1" x14ac:dyDescent="0.25">
      <c r="A14" s="115" t="s">
        <v>107</v>
      </c>
      <c r="B14" s="116"/>
      <c r="C14" s="116"/>
      <c r="D14" s="116"/>
      <c r="E14" s="116"/>
      <c r="F14" s="116"/>
      <c r="G14" s="116"/>
      <c r="H14" s="116"/>
      <c r="I14" s="116"/>
      <c r="J14" s="116"/>
      <c r="K14" s="116"/>
      <c r="L14" s="116"/>
    </row>
    <row r="15" spans="1:12" ht="17.45" customHeight="1" x14ac:dyDescent="0.25">
      <c r="A15" s="148" t="s">
        <v>110</v>
      </c>
      <c r="B15" s="149"/>
      <c r="C15" s="149"/>
      <c r="D15" s="149"/>
      <c r="E15" s="149"/>
      <c r="F15" s="149"/>
      <c r="G15" s="149"/>
      <c r="H15" s="149"/>
      <c r="I15" s="149"/>
      <c r="J15" s="149"/>
      <c r="K15" s="149"/>
      <c r="L15" s="149"/>
    </row>
    <row r="16" spans="1:12" ht="15.6" customHeight="1" x14ac:dyDescent="0.25">
      <c r="A16" s="115" t="s">
        <v>1</v>
      </c>
      <c r="B16" s="116"/>
      <c r="C16" s="116"/>
      <c r="D16" s="116"/>
      <c r="E16" s="116"/>
      <c r="F16" s="116"/>
      <c r="G16" s="125" t="s">
        <v>2</v>
      </c>
      <c r="H16" s="125"/>
      <c r="I16" s="125"/>
      <c r="J16" s="125"/>
      <c r="K16" s="125"/>
      <c r="L16" s="125"/>
    </row>
    <row r="17" spans="1:14" ht="30.6" customHeight="1" x14ac:dyDescent="0.25">
      <c r="A17" s="139" t="s">
        <v>3</v>
      </c>
      <c r="B17" s="140"/>
      <c r="C17" s="140"/>
      <c r="D17" s="140"/>
      <c r="E17" s="140"/>
      <c r="F17" s="140"/>
      <c r="G17" s="129" t="s">
        <v>112</v>
      </c>
      <c r="H17" s="142"/>
      <c r="I17" s="142"/>
      <c r="J17" s="142"/>
      <c r="K17" s="142"/>
      <c r="L17" s="142"/>
    </row>
    <row r="18" spans="1:14" ht="19.149999999999999" customHeight="1" x14ac:dyDescent="0.25">
      <c r="A18" s="115" t="s">
        <v>34</v>
      </c>
      <c r="B18" s="116"/>
      <c r="C18" s="116"/>
      <c r="D18" s="116"/>
      <c r="E18" s="116"/>
      <c r="F18" s="116"/>
      <c r="G18" s="116"/>
      <c r="H18" s="116"/>
      <c r="I18" s="116"/>
      <c r="J18" s="116"/>
      <c r="K18" s="116"/>
      <c r="L18" s="116"/>
    </row>
    <row r="19" spans="1:14" ht="19.149999999999999" customHeight="1" x14ac:dyDescent="0.25">
      <c r="A19" s="206" t="s">
        <v>103</v>
      </c>
      <c r="B19" s="206"/>
      <c r="C19" s="206"/>
      <c r="D19" s="206"/>
      <c r="E19" s="206"/>
      <c r="F19" s="206"/>
      <c r="G19" s="206"/>
      <c r="H19" s="206"/>
      <c r="I19" s="206"/>
      <c r="J19" s="206"/>
      <c r="K19" s="206"/>
      <c r="L19" s="206"/>
    </row>
    <row r="20" spans="1:14"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4" ht="14.45" customHeight="1" x14ac:dyDescent="0.25">
      <c r="A21" s="108" t="s">
        <v>130</v>
      </c>
      <c r="B21" s="109"/>
      <c r="C21" s="109"/>
      <c r="D21" s="109"/>
      <c r="E21" s="109"/>
      <c r="F21" s="109"/>
      <c r="G21" s="109"/>
      <c r="H21" s="109"/>
      <c r="I21" s="109"/>
      <c r="J21" s="109"/>
      <c r="K21" s="109"/>
      <c r="L21" s="110"/>
    </row>
    <row r="22" spans="1:14" ht="15.6" customHeight="1" x14ac:dyDescent="0.25">
      <c r="A22" s="115" t="s">
        <v>4</v>
      </c>
      <c r="B22" s="116"/>
      <c r="C22" s="116"/>
      <c r="D22" s="116"/>
      <c r="E22" s="116"/>
      <c r="F22" s="116"/>
      <c r="G22" s="116"/>
      <c r="H22" s="116"/>
      <c r="I22" s="116"/>
      <c r="J22" s="116"/>
      <c r="K22" s="116"/>
      <c r="L22" s="116"/>
    </row>
    <row r="23" spans="1:14" ht="14.45" customHeight="1" x14ac:dyDescent="0.25">
      <c r="A23" s="113" t="s">
        <v>203</v>
      </c>
      <c r="B23" s="114"/>
      <c r="C23" s="114"/>
      <c r="D23" s="114"/>
      <c r="E23" s="114"/>
      <c r="F23" s="114"/>
      <c r="G23" s="114"/>
      <c r="H23" s="114"/>
      <c r="I23" s="114"/>
      <c r="J23" s="114"/>
      <c r="K23" s="114"/>
      <c r="L23" s="114"/>
    </row>
    <row r="24" spans="1:14" ht="15.6" customHeight="1" x14ac:dyDescent="0.25">
      <c r="A24" s="115" t="s">
        <v>5</v>
      </c>
      <c r="B24" s="116"/>
      <c r="C24" s="116"/>
      <c r="D24" s="116"/>
      <c r="E24" s="116"/>
      <c r="F24" s="116"/>
      <c r="G24" s="116"/>
      <c r="H24" s="116"/>
      <c r="I24" s="116"/>
      <c r="J24" s="116"/>
      <c r="K24" s="116"/>
      <c r="L24" s="116"/>
    </row>
    <row r="25" spans="1:14" ht="30" customHeight="1" x14ac:dyDescent="0.25">
      <c r="A25" s="117" t="s">
        <v>111</v>
      </c>
      <c r="B25" s="118"/>
      <c r="C25" s="118"/>
      <c r="D25" s="118"/>
      <c r="E25" s="118"/>
      <c r="F25" s="118"/>
      <c r="G25" s="118"/>
      <c r="H25" s="118"/>
      <c r="I25" s="118"/>
      <c r="J25" s="118"/>
      <c r="K25" s="118"/>
      <c r="L25" s="118"/>
    </row>
    <row r="26" spans="1:14" ht="17.45" customHeight="1" x14ac:dyDescent="0.25">
      <c r="A26" s="111" t="s">
        <v>48</v>
      </c>
      <c r="B26" s="112"/>
      <c r="C26" s="112"/>
      <c r="D26" s="112"/>
      <c r="E26" s="112"/>
      <c r="F26" s="112"/>
      <c r="G26" s="112"/>
      <c r="H26" s="112"/>
      <c r="I26" s="112"/>
      <c r="J26" s="112"/>
      <c r="K26" s="112"/>
      <c r="L26" s="112"/>
    </row>
    <row r="27" spans="1:14" x14ac:dyDescent="0.25">
      <c r="A27" s="156"/>
      <c r="B27" s="106"/>
      <c r="C27" s="106"/>
      <c r="D27" s="106"/>
      <c r="E27" s="106"/>
      <c r="F27" s="106"/>
      <c r="G27" s="106"/>
      <c r="H27" s="106"/>
      <c r="I27" s="106"/>
      <c r="J27" s="106"/>
      <c r="K27" s="106"/>
      <c r="L27" s="106"/>
    </row>
    <row r="28" spans="1:14" ht="15.6" customHeight="1" x14ac:dyDescent="0.25">
      <c r="A28" s="115" t="s">
        <v>7</v>
      </c>
      <c r="B28" s="116"/>
      <c r="C28" s="116"/>
      <c r="D28" s="116"/>
      <c r="E28" s="116"/>
      <c r="F28" s="116"/>
      <c r="G28" s="116"/>
      <c r="H28" s="116"/>
      <c r="I28" s="116"/>
      <c r="J28" s="116"/>
      <c r="K28" s="116"/>
      <c r="L28" s="116"/>
    </row>
    <row r="29" spans="1:14" x14ac:dyDescent="0.25">
      <c r="A29" s="192" t="s">
        <v>277</v>
      </c>
      <c r="B29" s="192"/>
      <c r="C29" s="192"/>
      <c r="D29" s="192"/>
      <c r="E29" s="192"/>
      <c r="F29" s="192"/>
      <c r="G29" s="158">
        <f>5*10*280</f>
        <v>14000</v>
      </c>
      <c r="H29" s="158"/>
      <c r="I29" s="158"/>
      <c r="J29" s="158"/>
      <c r="K29" s="158"/>
      <c r="L29" s="158"/>
    </row>
    <row r="30" spans="1:14" x14ac:dyDescent="0.25">
      <c r="A30" s="119" t="s">
        <v>9</v>
      </c>
      <c r="B30" s="119"/>
      <c r="C30" s="119"/>
      <c r="D30" s="119"/>
      <c r="E30" s="119"/>
      <c r="F30" s="119"/>
      <c r="G30" s="146">
        <f>SUM(G29:L29)</f>
        <v>14000</v>
      </c>
      <c r="H30" s="146"/>
      <c r="I30" s="146"/>
      <c r="J30" s="146"/>
      <c r="K30" s="146"/>
      <c r="L30" s="146"/>
    </row>
    <row r="31" spans="1:14" ht="15.6" customHeight="1" x14ac:dyDescent="0.25">
      <c r="A31" s="115" t="s">
        <v>10</v>
      </c>
      <c r="B31" s="116"/>
      <c r="C31" s="116"/>
      <c r="D31" s="116"/>
      <c r="E31" s="116"/>
      <c r="F31" s="116"/>
      <c r="G31" s="116"/>
      <c r="H31" s="116"/>
      <c r="I31" s="116"/>
      <c r="J31" s="116"/>
      <c r="K31" s="116"/>
      <c r="L31" s="116"/>
    </row>
    <row r="32" spans="1:14" x14ac:dyDescent="0.25">
      <c r="A32" s="17" t="s">
        <v>212</v>
      </c>
      <c r="B32" s="17" t="s">
        <v>210</v>
      </c>
      <c r="C32" s="17">
        <v>2024</v>
      </c>
      <c r="D32" s="17">
        <v>2025</v>
      </c>
      <c r="E32" s="17">
        <v>2026</v>
      </c>
      <c r="F32" s="17">
        <v>2027</v>
      </c>
      <c r="G32" s="17">
        <v>2028</v>
      </c>
      <c r="H32" s="17">
        <v>2029</v>
      </c>
      <c r="I32" s="17">
        <v>2030</v>
      </c>
      <c r="J32" s="17">
        <v>2031</v>
      </c>
      <c r="K32" s="17">
        <v>2032</v>
      </c>
      <c r="L32" s="17">
        <v>2033</v>
      </c>
      <c r="M32" s="17">
        <v>2034</v>
      </c>
      <c r="N32" s="41" t="s">
        <v>215</v>
      </c>
    </row>
    <row r="33" spans="1:14" ht="60" x14ac:dyDescent="0.25">
      <c r="A33" s="37" t="s">
        <v>213</v>
      </c>
      <c r="B33" s="39">
        <v>0.5</v>
      </c>
      <c r="C33" s="38">
        <f>C35*$B$33</f>
        <v>880</v>
      </c>
      <c r="D33" s="38">
        <f t="shared" ref="D33:M33" si="0">D35*$B$33</f>
        <v>560</v>
      </c>
      <c r="E33" s="38">
        <f t="shared" si="0"/>
        <v>700</v>
      </c>
      <c r="F33" s="38">
        <f t="shared" si="0"/>
        <v>700</v>
      </c>
      <c r="G33" s="38">
        <f t="shared" si="0"/>
        <v>700</v>
      </c>
      <c r="H33" s="38">
        <f t="shared" si="0"/>
        <v>700</v>
      </c>
      <c r="I33" s="38">
        <f t="shared" si="0"/>
        <v>700</v>
      </c>
      <c r="J33" s="38">
        <f t="shared" si="0"/>
        <v>700</v>
      </c>
      <c r="K33" s="38">
        <f t="shared" si="0"/>
        <v>700</v>
      </c>
      <c r="L33" s="38">
        <f t="shared" si="0"/>
        <v>700</v>
      </c>
      <c r="M33" s="38">
        <f t="shared" si="0"/>
        <v>0</v>
      </c>
      <c r="N33" s="40">
        <f>SUM(C33:M33)</f>
        <v>7040</v>
      </c>
    </row>
    <row r="34" spans="1:14" ht="45" x14ac:dyDescent="0.25">
      <c r="A34" s="37" t="s">
        <v>211</v>
      </c>
      <c r="B34" s="39">
        <f>1-B33</f>
        <v>0.5</v>
      </c>
      <c r="C34" s="38">
        <f>C35*$B$34</f>
        <v>880</v>
      </c>
      <c r="D34" s="38">
        <f t="shared" ref="D34:M34" si="1">D35*$B$34</f>
        <v>560</v>
      </c>
      <c r="E34" s="38">
        <f t="shared" si="1"/>
        <v>700</v>
      </c>
      <c r="F34" s="38">
        <f t="shared" si="1"/>
        <v>700</v>
      </c>
      <c r="G34" s="38">
        <f t="shared" si="1"/>
        <v>700</v>
      </c>
      <c r="H34" s="38">
        <f t="shared" si="1"/>
        <v>700</v>
      </c>
      <c r="I34" s="38">
        <f t="shared" si="1"/>
        <v>700</v>
      </c>
      <c r="J34" s="38">
        <f t="shared" si="1"/>
        <v>700</v>
      </c>
      <c r="K34" s="38">
        <f t="shared" si="1"/>
        <v>700</v>
      </c>
      <c r="L34" s="38">
        <f t="shared" si="1"/>
        <v>700</v>
      </c>
      <c r="M34" s="38">
        <f t="shared" si="1"/>
        <v>0</v>
      </c>
      <c r="N34" s="40">
        <f>SUM(C34:M34)</f>
        <v>7040</v>
      </c>
    </row>
    <row r="35" spans="1:14" x14ac:dyDescent="0.25">
      <c r="A35" s="130" t="s">
        <v>214</v>
      </c>
      <c r="B35" s="131"/>
      <c r="C35" s="40">
        <f>(44/7)*280</f>
        <v>1760</v>
      </c>
      <c r="D35" s="40">
        <f>4*280</f>
        <v>1120</v>
      </c>
      <c r="E35" s="40">
        <f t="shared" ref="E35:L35" si="2">5*280</f>
        <v>1400</v>
      </c>
      <c r="F35" s="40">
        <f t="shared" si="2"/>
        <v>1400</v>
      </c>
      <c r="G35" s="40">
        <f t="shared" si="2"/>
        <v>1400</v>
      </c>
      <c r="H35" s="40">
        <f t="shared" si="2"/>
        <v>1400</v>
      </c>
      <c r="I35" s="40">
        <f t="shared" si="2"/>
        <v>1400</v>
      </c>
      <c r="J35" s="40">
        <f t="shared" si="2"/>
        <v>1400</v>
      </c>
      <c r="K35" s="40">
        <f t="shared" si="2"/>
        <v>1400</v>
      </c>
      <c r="L35" s="40">
        <f t="shared" si="2"/>
        <v>1400</v>
      </c>
      <c r="M35" s="40"/>
      <c r="N35" s="40">
        <f>SUM(C35:M35)</f>
        <v>14080</v>
      </c>
    </row>
    <row r="36" spans="1:14" x14ac:dyDescent="0.25">
      <c r="A36" s="1"/>
      <c r="B36" s="1"/>
      <c r="C36" s="1"/>
      <c r="D36" s="1"/>
      <c r="E36" s="1"/>
      <c r="F36" s="1"/>
      <c r="G36" s="1"/>
      <c r="H36" s="1"/>
      <c r="I36" s="1"/>
      <c r="J36" s="1"/>
      <c r="K36" s="1"/>
      <c r="L36" s="1"/>
    </row>
    <row r="37" spans="1:14" x14ac:dyDescent="0.25">
      <c r="A37" s="1"/>
      <c r="B37" s="1"/>
      <c r="C37" s="1"/>
      <c r="D37" s="1"/>
      <c r="E37" s="1"/>
      <c r="F37" s="1"/>
      <c r="G37" s="1"/>
      <c r="H37" s="1"/>
      <c r="I37" s="1"/>
      <c r="J37" s="1"/>
      <c r="K37" s="1"/>
      <c r="L37" s="1"/>
    </row>
  </sheetData>
  <mergeCells count="37">
    <mergeCell ref="A31:L31"/>
    <mergeCell ref="A21:L21"/>
    <mergeCell ref="A28:L28"/>
    <mergeCell ref="A29:F29"/>
    <mergeCell ref="G29:L29"/>
    <mergeCell ref="A22:L22"/>
    <mergeCell ref="A23:L23"/>
    <mergeCell ref="A24:L24"/>
    <mergeCell ref="A25:L25"/>
    <mergeCell ref="A26:L26"/>
    <mergeCell ref="A27:L27"/>
    <mergeCell ref="A17:F17"/>
    <mergeCell ref="G17:L17"/>
    <mergeCell ref="A18:L18"/>
    <mergeCell ref="A30:F30"/>
    <mergeCell ref="G30:L30"/>
    <mergeCell ref="A13:L13"/>
    <mergeCell ref="A14:L14"/>
    <mergeCell ref="A15:L15"/>
    <mergeCell ref="A16:F16"/>
    <mergeCell ref="G16:L16"/>
    <mergeCell ref="A35:B35"/>
    <mergeCell ref="A1:L1"/>
    <mergeCell ref="A2:L2"/>
    <mergeCell ref="A3:L3"/>
    <mergeCell ref="A4:L4"/>
    <mergeCell ref="A5:F5"/>
    <mergeCell ref="A6:F6"/>
    <mergeCell ref="A7:F7"/>
    <mergeCell ref="A8:F8"/>
    <mergeCell ref="A9:F9"/>
    <mergeCell ref="G5:L5"/>
    <mergeCell ref="G6:L9"/>
    <mergeCell ref="A19:L19"/>
    <mergeCell ref="A10:L10"/>
    <mergeCell ref="A11:L11"/>
    <mergeCell ref="A12:L12"/>
  </mergeCells>
  <printOptions horizontalCentered="1"/>
  <pageMargins left="0.70866141732283472" right="0.70866141732283472" top="0.74803149606299213" bottom="0.74803149606299213" header="0.31496062992125984" footer="0.31496062992125984"/>
  <pageSetup paperSize="9" scale="66" fitToHeight="2"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0FD6B-71ED-4E49-B78E-8148487F7FE8}">
  <sheetPr>
    <tabColor theme="0"/>
    <pageSetUpPr fitToPage="1"/>
  </sheetPr>
  <dimension ref="A1:N37"/>
  <sheetViews>
    <sheetView zoomScaleNormal="100" workbookViewId="0">
      <selection activeCell="C36" sqref="C36"/>
    </sheetView>
  </sheetViews>
  <sheetFormatPr baseColWidth="10" defaultRowHeight="15" x14ac:dyDescent="0.25"/>
  <cols>
    <col min="1" max="1" width="13.7109375" bestFit="1" customWidth="1"/>
    <col min="2" max="2" width="5" bestFit="1" customWidth="1"/>
    <col min="3" max="12" width="9.28515625" bestFit="1" customWidth="1"/>
    <col min="13" max="13" width="7.85546875" bestFit="1" customWidth="1"/>
    <col min="14" max="14" width="13.28515625" bestFit="1" customWidth="1"/>
  </cols>
  <sheetData>
    <row r="1" spans="1:12" ht="45" customHeight="1" x14ac:dyDescent="0.25">
      <c r="A1" s="201" t="s">
        <v>220</v>
      </c>
      <c r="B1" s="202"/>
      <c r="C1" s="202"/>
      <c r="D1" s="202"/>
      <c r="E1" s="202"/>
      <c r="F1" s="202"/>
      <c r="G1" s="202"/>
      <c r="H1" s="202"/>
      <c r="I1" s="202"/>
      <c r="J1" s="202"/>
      <c r="K1" s="202"/>
      <c r="L1" s="202"/>
    </row>
    <row r="2" spans="1:12" ht="26.45" customHeight="1" x14ac:dyDescent="0.25">
      <c r="A2" s="201" t="s">
        <v>201</v>
      </c>
      <c r="B2" s="202"/>
      <c r="C2" s="202"/>
      <c r="D2" s="202"/>
      <c r="E2" s="202"/>
      <c r="F2" s="202"/>
      <c r="G2" s="202"/>
      <c r="H2" s="202"/>
      <c r="I2" s="202"/>
      <c r="J2" s="202"/>
      <c r="K2" s="202"/>
      <c r="L2" s="202"/>
    </row>
    <row r="3" spans="1:12" ht="51" customHeight="1" x14ac:dyDescent="0.25">
      <c r="A3" s="201" t="s">
        <v>235</v>
      </c>
      <c r="B3" s="202"/>
      <c r="C3" s="202"/>
      <c r="D3" s="202"/>
      <c r="E3" s="202"/>
      <c r="F3" s="202"/>
      <c r="G3" s="202"/>
      <c r="H3" s="202"/>
      <c r="I3" s="202"/>
      <c r="J3" s="202"/>
      <c r="K3" s="202"/>
      <c r="L3" s="202"/>
    </row>
    <row r="4" spans="1:12" ht="15.6" customHeight="1" x14ac:dyDescent="0.25">
      <c r="A4" s="115" t="s">
        <v>155</v>
      </c>
      <c r="B4" s="116"/>
      <c r="C4" s="116"/>
      <c r="D4" s="116"/>
      <c r="E4" s="116"/>
      <c r="F4" s="116"/>
      <c r="G4" s="116"/>
      <c r="H4" s="116"/>
      <c r="I4" s="116"/>
      <c r="J4" s="116"/>
      <c r="K4" s="116"/>
      <c r="L4" s="116"/>
    </row>
    <row r="5" spans="1:12" ht="15.6" customHeight="1" x14ac:dyDescent="0.25">
      <c r="A5" s="137" t="s">
        <v>97</v>
      </c>
      <c r="B5" s="138"/>
      <c r="C5" s="138"/>
      <c r="D5" s="138"/>
      <c r="E5" s="138"/>
      <c r="F5" s="138"/>
      <c r="G5" s="138" t="s">
        <v>150</v>
      </c>
      <c r="H5" s="138"/>
      <c r="I5" s="138"/>
      <c r="J5" s="138"/>
      <c r="K5" s="138"/>
      <c r="L5" s="138"/>
    </row>
    <row r="6" spans="1:12" ht="33" customHeight="1" x14ac:dyDescent="0.25">
      <c r="A6" s="137" t="s">
        <v>98</v>
      </c>
      <c r="B6" s="138"/>
      <c r="C6" s="138"/>
      <c r="D6" s="138"/>
      <c r="E6" s="138"/>
      <c r="F6" s="138"/>
      <c r="G6" s="132"/>
      <c r="H6" s="132"/>
      <c r="I6" s="132"/>
      <c r="J6" s="132"/>
      <c r="K6" s="132"/>
      <c r="L6" s="132"/>
    </row>
    <row r="7" spans="1:12" ht="30.6" customHeight="1" x14ac:dyDescent="0.25">
      <c r="A7" s="137" t="s">
        <v>99</v>
      </c>
      <c r="B7" s="138"/>
      <c r="C7" s="138"/>
      <c r="D7" s="138"/>
      <c r="E7" s="138"/>
      <c r="F7" s="138"/>
      <c r="G7" s="132"/>
      <c r="H7" s="132"/>
      <c r="I7" s="132"/>
      <c r="J7" s="132"/>
      <c r="K7" s="132"/>
      <c r="L7" s="132"/>
    </row>
    <row r="8" spans="1:12" ht="32.450000000000003" customHeight="1" x14ac:dyDescent="0.25">
      <c r="A8" s="137" t="s">
        <v>100</v>
      </c>
      <c r="B8" s="138"/>
      <c r="C8" s="138"/>
      <c r="D8" s="138"/>
      <c r="E8" s="138"/>
      <c r="F8" s="138"/>
      <c r="G8" s="132"/>
      <c r="H8" s="132"/>
      <c r="I8" s="132"/>
      <c r="J8" s="132"/>
      <c r="K8" s="132"/>
      <c r="L8" s="132"/>
    </row>
    <row r="9" spans="1:12" ht="31.9" customHeight="1" x14ac:dyDescent="0.25">
      <c r="A9" s="137" t="s">
        <v>108</v>
      </c>
      <c r="B9" s="138"/>
      <c r="C9" s="138"/>
      <c r="D9" s="138"/>
      <c r="E9" s="138"/>
      <c r="F9" s="138"/>
      <c r="G9" s="132"/>
      <c r="H9" s="132"/>
      <c r="I9" s="132"/>
      <c r="J9" s="132"/>
      <c r="K9" s="132"/>
      <c r="L9" s="132"/>
    </row>
    <row r="10" spans="1:12" ht="15.6" customHeight="1" x14ac:dyDescent="0.25">
      <c r="A10" s="115" t="s">
        <v>0</v>
      </c>
      <c r="B10" s="116"/>
      <c r="C10" s="116"/>
      <c r="D10" s="116"/>
      <c r="E10" s="116"/>
      <c r="F10" s="116"/>
      <c r="G10" s="116"/>
      <c r="H10" s="116"/>
      <c r="I10" s="116"/>
      <c r="J10" s="116"/>
      <c r="K10" s="116"/>
      <c r="L10" s="116"/>
    </row>
    <row r="11" spans="1:12" ht="49.15" customHeight="1" x14ac:dyDescent="0.25">
      <c r="A11" s="117" t="s">
        <v>204</v>
      </c>
      <c r="B11" s="118"/>
      <c r="C11" s="118"/>
      <c r="D11" s="118"/>
      <c r="E11" s="118"/>
      <c r="F11" s="118"/>
      <c r="G11" s="118"/>
      <c r="H11" s="118"/>
      <c r="I11" s="118"/>
      <c r="J11" s="118"/>
      <c r="K11" s="118"/>
      <c r="L11" s="118"/>
    </row>
    <row r="12" spans="1:12" ht="15.6" customHeight="1" x14ac:dyDescent="0.25">
      <c r="A12" s="115" t="s">
        <v>33</v>
      </c>
      <c r="B12" s="116"/>
      <c r="C12" s="116"/>
      <c r="D12" s="116"/>
      <c r="E12" s="116"/>
      <c r="F12" s="116"/>
      <c r="G12" s="116"/>
      <c r="H12" s="116"/>
      <c r="I12" s="116"/>
      <c r="J12" s="116"/>
      <c r="K12" s="116"/>
      <c r="L12" s="116"/>
    </row>
    <row r="13" spans="1:12" ht="124.9" customHeight="1" x14ac:dyDescent="0.25">
      <c r="A13" s="150" t="s">
        <v>240</v>
      </c>
      <c r="B13" s="151"/>
      <c r="C13" s="151"/>
      <c r="D13" s="151"/>
      <c r="E13" s="151"/>
      <c r="F13" s="151"/>
      <c r="G13" s="151"/>
      <c r="H13" s="151"/>
      <c r="I13" s="151"/>
      <c r="J13" s="151"/>
      <c r="K13" s="151"/>
      <c r="L13" s="151"/>
    </row>
    <row r="14" spans="1:12" ht="18.600000000000001" customHeight="1" x14ac:dyDescent="0.25">
      <c r="A14" s="115" t="s">
        <v>107</v>
      </c>
      <c r="B14" s="116"/>
      <c r="C14" s="116"/>
      <c r="D14" s="116"/>
      <c r="E14" s="116"/>
      <c r="F14" s="116"/>
      <c r="G14" s="116"/>
      <c r="H14" s="116"/>
      <c r="I14" s="116"/>
      <c r="J14" s="116"/>
      <c r="K14" s="116"/>
      <c r="L14" s="116"/>
    </row>
    <row r="15" spans="1:12" ht="17.45" customHeight="1" x14ac:dyDescent="0.25">
      <c r="A15" s="133" t="s">
        <v>106</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4" ht="73.150000000000006" customHeight="1" x14ac:dyDescent="0.25">
      <c r="A17" s="139" t="s">
        <v>70</v>
      </c>
      <c r="B17" s="140"/>
      <c r="C17" s="140"/>
      <c r="D17" s="140"/>
      <c r="E17" s="140"/>
      <c r="F17" s="140"/>
      <c r="G17" s="129" t="s">
        <v>149</v>
      </c>
      <c r="H17" s="129"/>
      <c r="I17" s="129"/>
      <c r="J17" s="129"/>
      <c r="K17" s="129"/>
      <c r="L17" s="129"/>
    </row>
    <row r="18" spans="1:14" ht="19.149999999999999" customHeight="1" x14ac:dyDescent="0.25">
      <c r="A18" s="115" t="s">
        <v>34</v>
      </c>
      <c r="B18" s="116"/>
      <c r="C18" s="116"/>
      <c r="D18" s="116"/>
      <c r="E18" s="116"/>
      <c r="F18" s="116"/>
      <c r="G18" s="116"/>
      <c r="H18" s="116"/>
      <c r="I18" s="116"/>
      <c r="J18" s="116"/>
      <c r="K18" s="116"/>
      <c r="L18" s="116"/>
    </row>
    <row r="19" spans="1:14" ht="19.149999999999999" customHeight="1" x14ac:dyDescent="0.25">
      <c r="A19" s="129" t="s">
        <v>103</v>
      </c>
      <c r="B19" s="129"/>
      <c r="C19" s="129"/>
      <c r="D19" s="129"/>
      <c r="E19" s="129"/>
      <c r="F19" s="129"/>
      <c r="G19" s="129"/>
      <c r="H19" s="129"/>
      <c r="I19" s="129"/>
      <c r="J19" s="129"/>
      <c r="K19" s="129"/>
      <c r="L19" s="129"/>
    </row>
    <row r="20" spans="1:14"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4" ht="14.45" customHeight="1" x14ac:dyDescent="0.25">
      <c r="A21" s="108" t="s">
        <v>104</v>
      </c>
      <c r="B21" s="109"/>
      <c r="C21" s="109"/>
      <c r="D21" s="109"/>
      <c r="E21" s="109"/>
      <c r="F21" s="109"/>
      <c r="G21" s="109"/>
      <c r="H21" s="109"/>
      <c r="I21" s="109"/>
      <c r="J21" s="109"/>
      <c r="K21" s="109"/>
      <c r="L21" s="110"/>
    </row>
    <row r="22" spans="1:14" ht="15.6" customHeight="1" x14ac:dyDescent="0.25">
      <c r="A22" s="115" t="s">
        <v>4</v>
      </c>
      <c r="B22" s="116"/>
      <c r="C22" s="116"/>
      <c r="D22" s="116"/>
      <c r="E22" s="116"/>
      <c r="F22" s="116"/>
      <c r="G22" s="116"/>
      <c r="H22" s="116"/>
      <c r="I22" s="116"/>
      <c r="J22" s="116"/>
      <c r="K22" s="116"/>
      <c r="L22" s="116"/>
    </row>
    <row r="23" spans="1:14" ht="14.45" customHeight="1" x14ac:dyDescent="0.25">
      <c r="A23" s="113" t="s">
        <v>77</v>
      </c>
      <c r="B23" s="114"/>
      <c r="C23" s="114"/>
      <c r="D23" s="114"/>
      <c r="E23" s="114"/>
      <c r="F23" s="114"/>
      <c r="G23" s="114"/>
      <c r="H23" s="114"/>
      <c r="I23" s="114"/>
      <c r="J23" s="114"/>
      <c r="K23" s="114"/>
      <c r="L23" s="114"/>
    </row>
    <row r="24" spans="1:14" ht="15.6" customHeight="1" x14ac:dyDescent="0.25">
      <c r="A24" s="115" t="s">
        <v>5</v>
      </c>
      <c r="B24" s="116"/>
      <c r="C24" s="116"/>
      <c r="D24" s="116"/>
      <c r="E24" s="116"/>
      <c r="F24" s="116"/>
      <c r="G24" s="116"/>
      <c r="H24" s="116"/>
      <c r="I24" s="116"/>
      <c r="J24" s="116"/>
      <c r="K24" s="116"/>
      <c r="L24" s="116"/>
    </row>
    <row r="25" spans="1:14" ht="33" customHeight="1" x14ac:dyDescent="0.25">
      <c r="A25" s="117" t="s">
        <v>109</v>
      </c>
      <c r="B25" s="118"/>
      <c r="C25" s="118"/>
      <c r="D25" s="118"/>
      <c r="E25" s="118"/>
      <c r="F25" s="118"/>
      <c r="G25" s="118"/>
      <c r="H25" s="118"/>
      <c r="I25" s="118"/>
      <c r="J25" s="118"/>
      <c r="K25" s="118"/>
      <c r="L25" s="118"/>
    </row>
    <row r="26" spans="1:14" ht="17.45" customHeight="1" x14ac:dyDescent="0.25">
      <c r="A26" s="111" t="s">
        <v>48</v>
      </c>
      <c r="B26" s="112"/>
      <c r="C26" s="112"/>
      <c r="D26" s="112"/>
      <c r="E26" s="112"/>
      <c r="F26" s="112"/>
      <c r="G26" s="112"/>
      <c r="H26" s="112"/>
      <c r="I26" s="112"/>
      <c r="J26" s="112"/>
      <c r="K26" s="112"/>
      <c r="L26" s="112"/>
    </row>
    <row r="27" spans="1:14" x14ac:dyDescent="0.25">
      <c r="A27" s="156"/>
      <c r="B27" s="106"/>
      <c r="C27" s="106"/>
      <c r="D27" s="106"/>
      <c r="E27" s="106"/>
      <c r="F27" s="106"/>
      <c r="G27" s="106"/>
      <c r="H27" s="106"/>
      <c r="I27" s="106"/>
      <c r="J27" s="106"/>
      <c r="K27" s="106"/>
      <c r="L27" s="106"/>
    </row>
    <row r="28" spans="1:14" ht="15.6" customHeight="1" x14ac:dyDescent="0.25">
      <c r="A28" s="115" t="s">
        <v>7</v>
      </c>
      <c r="B28" s="116"/>
      <c r="C28" s="116"/>
      <c r="D28" s="116"/>
      <c r="E28" s="116"/>
      <c r="F28" s="116"/>
      <c r="G28" s="116"/>
      <c r="H28" s="116"/>
      <c r="I28" s="116"/>
      <c r="J28" s="116"/>
      <c r="K28" s="116"/>
      <c r="L28" s="116"/>
    </row>
    <row r="29" spans="1:14" x14ac:dyDescent="0.25">
      <c r="A29" s="121" t="s">
        <v>278</v>
      </c>
      <c r="B29" s="121"/>
      <c r="C29" s="121"/>
      <c r="D29" s="121"/>
      <c r="E29" s="121"/>
      <c r="F29" s="121"/>
      <c r="G29" s="158">
        <f>((15*10)+2)*280</f>
        <v>42560</v>
      </c>
      <c r="H29" s="158"/>
      <c r="I29" s="158"/>
      <c r="J29" s="158"/>
      <c r="K29" s="158"/>
      <c r="L29" s="158"/>
    </row>
    <row r="30" spans="1:14" x14ac:dyDescent="0.25">
      <c r="A30" s="119" t="s">
        <v>9</v>
      </c>
      <c r="B30" s="119"/>
      <c r="C30" s="119"/>
      <c r="D30" s="119"/>
      <c r="E30" s="119"/>
      <c r="F30" s="119"/>
      <c r="G30" s="146">
        <f>SUM(G29:L29)</f>
        <v>42560</v>
      </c>
      <c r="H30" s="146"/>
      <c r="I30" s="146"/>
      <c r="J30" s="146"/>
      <c r="K30" s="146"/>
      <c r="L30" s="146"/>
    </row>
    <row r="31" spans="1:14" ht="15.6" customHeight="1" x14ac:dyDescent="0.25">
      <c r="A31" s="115" t="s">
        <v>10</v>
      </c>
      <c r="B31" s="116"/>
      <c r="C31" s="116"/>
      <c r="D31" s="116"/>
      <c r="E31" s="116"/>
      <c r="F31" s="116"/>
      <c r="G31" s="116"/>
      <c r="H31" s="116"/>
      <c r="I31" s="116"/>
      <c r="J31" s="116"/>
      <c r="K31" s="116"/>
      <c r="L31" s="116"/>
    </row>
    <row r="32" spans="1:14" x14ac:dyDescent="0.25">
      <c r="A32" s="17" t="s">
        <v>212</v>
      </c>
      <c r="B32" s="17" t="s">
        <v>210</v>
      </c>
      <c r="C32" s="17">
        <v>2024</v>
      </c>
      <c r="D32" s="17">
        <v>2025</v>
      </c>
      <c r="E32" s="17">
        <v>2026</v>
      </c>
      <c r="F32" s="17">
        <v>2027</v>
      </c>
      <c r="G32" s="17">
        <v>2028</v>
      </c>
      <c r="H32" s="17">
        <v>2029</v>
      </c>
      <c r="I32" s="17">
        <v>2030</v>
      </c>
      <c r="J32" s="17">
        <v>2031</v>
      </c>
      <c r="K32" s="17">
        <v>2032</v>
      </c>
      <c r="L32" s="17">
        <v>2033</v>
      </c>
      <c r="M32" s="17">
        <v>2034</v>
      </c>
      <c r="N32" s="41" t="s">
        <v>215</v>
      </c>
    </row>
    <row r="33" spans="1:14" ht="60" x14ac:dyDescent="0.25">
      <c r="A33" s="37" t="s">
        <v>213</v>
      </c>
      <c r="B33" s="39">
        <v>0.5</v>
      </c>
      <c r="C33" s="38">
        <f>C35*$B$33</f>
        <v>1460</v>
      </c>
      <c r="D33" s="38">
        <f t="shared" ref="D33:M33" si="0">D35*$B$33</f>
        <v>840</v>
      </c>
      <c r="E33" s="38">
        <f t="shared" si="0"/>
        <v>2100</v>
      </c>
      <c r="F33" s="38">
        <f t="shared" si="0"/>
        <v>2100</v>
      </c>
      <c r="G33" s="38">
        <f t="shared" si="0"/>
        <v>2100</v>
      </c>
      <c r="H33" s="38">
        <f t="shared" si="0"/>
        <v>2100</v>
      </c>
      <c r="I33" s="38">
        <f t="shared" si="0"/>
        <v>2100</v>
      </c>
      <c r="J33" s="38">
        <f t="shared" si="0"/>
        <v>2100</v>
      </c>
      <c r="K33" s="38">
        <f t="shared" si="0"/>
        <v>2100</v>
      </c>
      <c r="L33" s="38">
        <f t="shared" si="0"/>
        <v>2100</v>
      </c>
      <c r="M33" s="38">
        <f t="shared" si="0"/>
        <v>280</v>
      </c>
      <c r="N33" s="40">
        <f>SUM(C33:M33)</f>
        <v>19380</v>
      </c>
    </row>
    <row r="34" spans="1:14" ht="30" x14ac:dyDescent="0.25">
      <c r="A34" s="37" t="s">
        <v>211</v>
      </c>
      <c r="B34" s="39">
        <f>1-B33</f>
        <v>0.5</v>
      </c>
      <c r="C34" s="38">
        <f>C35*$B$34</f>
        <v>1460</v>
      </c>
      <c r="D34" s="38">
        <f t="shared" ref="D34:M34" si="1">D35*$B$34</f>
        <v>840</v>
      </c>
      <c r="E34" s="38">
        <f t="shared" si="1"/>
        <v>2100</v>
      </c>
      <c r="F34" s="38">
        <f t="shared" si="1"/>
        <v>2100</v>
      </c>
      <c r="G34" s="38">
        <f t="shared" si="1"/>
        <v>2100</v>
      </c>
      <c r="H34" s="38">
        <f t="shared" si="1"/>
        <v>2100</v>
      </c>
      <c r="I34" s="38">
        <f t="shared" si="1"/>
        <v>2100</v>
      </c>
      <c r="J34" s="38">
        <f t="shared" si="1"/>
        <v>2100</v>
      </c>
      <c r="K34" s="38">
        <f t="shared" si="1"/>
        <v>2100</v>
      </c>
      <c r="L34" s="38">
        <f t="shared" si="1"/>
        <v>2100</v>
      </c>
      <c r="M34" s="38">
        <f t="shared" si="1"/>
        <v>280</v>
      </c>
      <c r="N34" s="40">
        <f>SUM(C34:M34)</f>
        <v>19380</v>
      </c>
    </row>
    <row r="35" spans="1:14" x14ac:dyDescent="0.25">
      <c r="A35" s="130" t="s">
        <v>214</v>
      </c>
      <c r="B35" s="131"/>
      <c r="C35" s="40">
        <f>(73/7)*280</f>
        <v>2920</v>
      </c>
      <c r="D35" s="40">
        <f>6*280</f>
        <v>1680</v>
      </c>
      <c r="E35" s="40">
        <f t="shared" ref="E35:L35" si="2">15*280</f>
        <v>4200</v>
      </c>
      <c r="F35" s="40">
        <f t="shared" si="2"/>
        <v>4200</v>
      </c>
      <c r="G35" s="40">
        <f t="shared" si="2"/>
        <v>4200</v>
      </c>
      <c r="H35" s="40">
        <f t="shared" si="2"/>
        <v>4200</v>
      </c>
      <c r="I35" s="40">
        <f t="shared" si="2"/>
        <v>4200</v>
      </c>
      <c r="J35" s="40">
        <f t="shared" si="2"/>
        <v>4200</v>
      </c>
      <c r="K35" s="40">
        <f t="shared" si="2"/>
        <v>4200</v>
      </c>
      <c r="L35" s="40">
        <f t="shared" si="2"/>
        <v>4200</v>
      </c>
      <c r="M35" s="40">
        <f>2*280</f>
        <v>560</v>
      </c>
      <c r="N35" s="40">
        <f>SUM(C35:M35)</f>
        <v>38760</v>
      </c>
    </row>
    <row r="36" spans="1:14" x14ac:dyDescent="0.25">
      <c r="A36" s="1"/>
      <c r="B36" s="1"/>
      <c r="C36" s="1"/>
      <c r="D36" s="1"/>
      <c r="E36" s="1"/>
      <c r="F36" s="1"/>
      <c r="G36" s="1"/>
      <c r="H36" s="1"/>
      <c r="I36" s="1"/>
      <c r="J36" s="1"/>
      <c r="K36" s="1"/>
      <c r="L36" s="1"/>
    </row>
    <row r="37" spans="1:14" x14ac:dyDescent="0.25">
      <c r="A37" s="1"/>
      <c r="B37" s="1"/>
      <c r="C37" s="1"/>
      <c r="D37" s="1"/>
      <c r="E37" s="1"/>
      <c r="F37" s="1"/>
      <c r="G37" s="1"/>
      <c r="H37" s="1"/>
      <c r="I37" s="1"/>
      <c r="J37" s="1"/>
      <c r="K37" s="1"/>
      <c r="L37" s="1"/>
    </row>
  </sheetData>
  <mergeCells count="37">
    <mergeCell ref="A31:L31"/>
    <mergeCell ref="A21:L21"/>
    <mergeCell ref="A28:L28"/>
    <mergeCell ref="A29:F29"/>
    <mergeCell ref="G29:L29"/>
    <mergeCell ref="A22:L22"/>
    <mergeCell ref="A23:L23"/>
    <mergeCell ref="A24:L24"/>
    <mergeCell ref="A25:L25"/>
    <mergeCell ref="A26:L26"/>
    <mergeCell ref="A27:L27"/>
    <mergeCell ref="A17:F17"/>
    <mergeCell ref="G17:L17"/>
    <mergeCell ref="A18:L18"/>
    <mergeCell ref="A30:F30"/>
    <mergeCell ref="G30:L30"/>
    <mergeCell ref="A13:L13"/>
    <mergeCell ref="A14:L14"/>
    <mergeCell ref="A15:L15"/>
    <mergeCell ref="A16:F16"/>
    <mergeCell ref="G16:L16"/>
    <mergeCell ref="A35:B35"/>
    <mergeCell ref="A1:L1"/>
    <mergeCell ref="A2:L2"/>
    <mergeCell ref="A3:L3"/>
    <mergeCell ref="A4:L4"/>
    <mergeCell ref="A5:F5"/>
    <mergeCell ref="A6:F6"/>
    <mergeCell ref="A7:F7"/>
    <mergeCell ref="A8:F8"/>
    <mergeCell ref="A9:F9"/>
    <mergeCell ref="G5:L5"/>
    <mergeCell ref="G6:L9"/>
    <mergeCell ref="A19:L19"/>
    <mergeCell ref="A10:L10"/>
    <mergeCell ref="A11:L11"/>
    <mergeCell ref="A12:L12"/>
  </mergeCells>
  <printOptions horizontalCentered="1"/>
  <pageMargins left="0.70866141732283472" right="0.70866141732283472" top="0.74803149606299213" bottom="0.74803149606299213" header="0.31496062992125984" footer="0.31496062992125984"/>
  <pageSetup paperSize="9" scale="65" fitToHeight="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BCE6A-6BDF-43E3-81B7-34770AD62BE9}">
  <sheetPr>
    <tabColor theme="0"/>
    <pageSetUpPr fitToPage="1"/>
  </sheetPr>
  <dimension ref="A1:N67"/>
  <sheetViews>
    <sheetView zoomScaleNormal="100" workbookViewId="0">
      <selection activeCell="A5" sqref="A5:L9"/>
    </sheetView>
  </sheetViews>
  <sheetFormatPr baseColWidth="10" defaultRowHeight="15" x14ac:dyDescent="0.25"/>
  <cols>
    <col min="1" max="1" width="12.85546875" customWidth="1"/>
    <col min="2" max="2" width="5" bestFit="1" customWidth="1"/>
    <col min="3" max="12" width="9.28515625" bestFit="1" customWidth="1"/>
    <col min="14" max="14" width="13.28515625" bestFit="1" customWidth="1"/>
  </cols>
  <sheetData>
    <row r="1" spans="1:12" ht="45" customHeight="1" x14ac:dyDescent="0.25">
      <c r="A1" s="201" t="s">
        <v>418</v>
      </c>
      <c r="B1" s="202"/>
      <c r="C1" s="202"/>
      <c r="D1" s="202"/>
      <c r="E1" s="202"/>
      <c r="F1" s="202"/>
      <c r="G1" s="202"/>
      <c r="H1" s="202"/>
      <c r="I1" s="202"/>
      <c r="J1" s="202"/>
      <c r="K1" s="202"/>
      <c r="L1" s="202"/>
    </row>
    <row r="2" spans="1:12" ht="28.15" customHeight="1" x14ac:dyDescent="0.25">
      <c r="A2" s="201" t="s">
        <v>201</v>
      </c>
      <c r="B2" s="202"/>
      <c r="C2" s="202"/>
      <c r="D2" s="202"/>
      <c r="E2" s="202"/>
      <c r="F2" s="202"/>
      <c r="G2" s="202"/>
      <c r="H2" s="202"/>
      <c r="I2" s="202"/>
      <c r="J2" s="202"/>
      <c r="K2" s="202"/>
      <c r="L2" s="202"/>
    </row>
    <row r="3" spans="1:12" ht="50.45" customHeight="1" x14ac:dyDescent="0.25">
      <c r="A3" s="201" t="s">
        <v>205</v>
      </c>
      <c r="B3" s="202"/>
      <c r="C3" s="202"/>
      <c r="D3" s="202"/>
      <c r="E3" s="202"/>
      <c r="F3" s="202"/>
      <c r="G3" s="202"/>
      <c r="H3" s="202"/>
      <c r="I3" s="202"/>
      <c r="J3" s="202"/>
      <c r="K3" s="202"/>
      <c r="L3" s="202"/>
    </row>
    <row r="4" spans="1:12" ht="15.6" customHeight="1" x14ac:dyDescent="0.25">
      <c r="A4" s="115" t="s">
        <v>155</v>
      </c>
      <c r="B4" s="116"/>
      <c r="C4" s="116"/>
      <c r="D4" s="116"/>
      <c r="E4" s="116"/>
      <c r="F4" s="116"/>
      <c r="G4" s="116"/>
      <c r="H4" s="116"/>
      <c r="I4" s="116"/>
      <c r="J4" s="116"/>
      <c r="K4" s="116"/>
      <c r="L4" s="116"/>
    </row>
    <row r="5" spans="1:12" ht="15.6" customHeight="1" x14ac:dyDescent="0.25">
      <c r="A5" s="137" t="s">
        <v>97</v>
      </c>
      <c r="B5" s="138"/>
      <c r="C5" s="138"/>
      <c r="D5" s="138"/>
      <c r="E5" s="138"/>
      <c r="F5" s="138"/>
      <c r="G5" s="138" t="s">
        <v>162</v>
      </c>
      <c r="H5" s="138"/>
      <c r="I5" s="138"/>
      <c r="J5" s="138"/>
      <c r="K5" s="138"/>
      <c r="L5" s="138"/>
    </row>
    <row r="6" spans="1:12" ht="33" customHeight="1" x14ac:dyDescent="0.25">
      <c r="A6" s="137" t="s">
        <v>98</v>
      </c>
      <c r="B6" s="138"/>
      <c r="C6" s="138"/>
      <c r="D6" s="138"/>
      <c r="E6" s="138"/>
      <c r="F6" s="138"/>
      <c r="G6" s="132"/>
      <c r="H6" s="132"/>
      <c r="I6" s="132"/>
      <c r="J6" s="132"/>
      <c r="K6" s="132"/>
      <c r="L6" s="132"/>
    </row>
    <row r="7" spans="1:12" ht="29.45" customHeight="1" x14ac:dyDescent="0.25">
      <c r="A7" s="137" t="s">
        <v>99</v>
      </c>
      <c r="B7" s="138"/>
      <c r="C7" s="138"/>
      <c r="D7" s="138"/>
      <c r="E7" s="138"/>
      <c r="F7" s="138"/>
      <c r="G7" s="132"/>
      <c r="H7" s="132"/>
      <c r="I7" s="132"/>
      <c r="J7" s="132"/>
      <c r="K7" s="132"/>
      <c r="L7" s="132"/>
    </row>
    <row r="8" spans="1:12" ht="30.6" customHeight="1" x14ac:dyDescent="0.25">
      <c r="A8" s="137" t="s">
        <v>100</v>
      </c>
      <c r="B8" s="138"/>
      <c r="C8" s="138"/>
      <c r="D8" s="138"/>
      <c r="E8" s="138"/>
      <c r="F8" s="138"/>
      <c r="G8" s="132"/>
      <c r="H8" s="132"/>
      <c r="I8" s="132"/>
      <c r="J8" s="132"/>
      <c r="K8" s="132"/>
      <c r="L8" s="132"/>
    </row>
    <row r="9" spans="1:12" ht="33" customHeight="1" x14ac:dyDescent="0.25">
      <c r="A9" s="137" t="s">
        <v>108</v>
      </c>
      <c r="B9" s="138"/>
      <c r="C9" s="138"/>
      <c r="D9" s="138"/>
      <c r="E9" s="138"/>
      <c r="F9" s="138"/>
      <c r="G9" s="132"/>
      <c r="H9" s="132"/>
      <c r="I9" s="132"/>
      <c r="J9" s="132"/>
      <c r="K9" s="132"/>
      <c r="L9" s="132"/>
    </row>
    <row r="10" spans="1:12" ht="15.6" customHeight="1" x14ac:dyDescent="0.25">
      <c r="A10" s="115" t="s">
        <v>206</v>
      </c>
      <c r="B10" s="116"/>
      <c r="C10" s="116"/>
      <c r="D10" s="116"/>
      <c r="E10" s="116"/>
      <c r="F10" s="116"/>
      <c r="G10" s="116"/>
      <c r="H10" s="116"/>
      <c r="I10" s="116"/>
      <c r="J10" s="116"/>
      <c r="K10" s="116"/>
      <c r="L10" s="116"/>
    </row>
    <row r="11" spans="1:12" x14ac:dyDescent="0.25">
      <c r="A11" s="117" t="s">
        <v>161</v>
      </c>
      <c r="B11" s="118"/>
      <c r="C11" s="118"/>
      <c r="D11" s="118"/>
      <c r="E11" s="118"/>
      <c r="F11" s="118"/>
      <c r="G11" s="118"/>
      <c r="H11" s="118"/>
      <c r="I11" s="118"/>
      <c r="J11" s="118"/>
      <c r="K11" s="118"/>
      <c r="L11" s="118"/>
    </row>
    <row r="12" spans="1:12" ht="15.6" customHeight="1" x14ac:dyDescent="0.25">
      <c r="A12" s="115" t="s">
        <v>33</v>
      </c>
      <c r="B12" s="116"/>
      <c r="C12" s="116"/>
      <c r="D12" s="116"/>
      <c r="E12" s="116"/>
      <c r="F12" s="116"/>
      <c r="G12" s="116"/>
      <c r="H12" s="116"/>
      <c r="I12" s="116"/>
      <c r="J12" s="116"/>
      <c r="K12" s="116"/>
      <c r="L12" s="116"/>
    </row>
    <row r="13" spans="1:12" ht="102" customHeight="1" x14ac:dyDescent="0.25">
      <c r="A13" s="150" t="s">
        <v>147</v>
      </c>
      <c r="B13" s="151"/>
      <c r="C13" s="151"/>
      <c r="D13" s="151"/>
      <c r="E13" s="151"/>
      <c r="F13" s="151"/>
      <c r="G13" s="151"/>
      <c r="H13" s="151"/>
      <c r="I13" s="151"/>
      <c r="J13" s="151"/>
      <c r="K13" s="151"/>
      <c r="L13" s="151"/>
    </row>
    <row r="14" spans="1:12" ht="18.600000000000001" customHeight="1" x14ac:dyDescent="0.25">
      <c r="A14" s="115" t="s">
        <v>107</v>
      </c>
      <c r="B14" s="116"/>
      <c r="C14" s="116"/>
      <c r="D14" s="116"/>
      <c r="E14" s="116"/>
      <c r="F14" s="116"/>
      <c r="G14" s="116"/>
      <c r="H14" s="116"/>
      <c r="I14" s="116"/>
      <c r="J14" s="116"/>
      <c r="K14" s="116"/>
      <c r="L14" s="116"/>
    </row>
    <row r="15" spans="1:12" ht="17.45" customHeight="1" x14ac:dyDescent="0.25">
      <c r="A15" s="133" t="s">
        <v>106</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ht="73.150000000000006" customHeight="1" x14ac:dyDescent="0.25">
      <c r="A17" s="139" t="s">
        <v>70</v>
      </c>
      <c r="B17" s="140"/>
      <c r="C17" s="140"/>
      <c r="D17" s="140"/>
      <c r="E17" s="140"/>
      <c r="F17" s="140"/>
      <c r="G17" s="129" t="s">
        <v>149</v>
      </c>
      <c r="H17" s="129"/>
      <c r="I17" s="129"/>
      <c r="J17" s="129"/>
      <c r="K17" s="129"/>
      <c r="L17" s="129"/>
    </row>
    <row r="18" spans="1:12" ht="19.149999999999999" customHeight="1" x14ac:dyDescent="0.25">
      <c r="A18" s="115" t="s">
        <v>34</v>
      </c>
      <c r="B18" s="116"/>
      <c r="C18" s="116"/>
      <c r="D18" s="116"/>
      <c r="E18" s="116"/>
      <c r="F18" s="116"/>
      <c r="G18" s="116"/>
      <c r="H18" s="116"/>
      <c r="I18" s="116"/>
      <c r="J18" s="116"/>
      <c r="K18" s="116"/>
      <c r="L18" s="116"/>
    </row>
    <row r="19" spans="1:12" x14ac:dyDescent="0.25">
      <c r="A19" s="129">
        <v>2024</v>
      </c>
      <c r="B19" s="129"/>
      <c r="C19" s="129"/>
      <c r="D19" s="129"/>
      <c r="E19" s="129"/>
      <c r="F19" s="129"/>
      <c r="G19" s="129"/>
      <c r="H19" s="129"/>
      <c r="I19" s="129"/>
      <c r="J19" s="129"/>
      <c r="K19" s="129"/>
      <c r="L19" s="129"/>
    </row>
    <row r="20" spans="1:12"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14.45" customHeight="1" x14ac:dyDescent="0.25">
      <c r="A21" s="53"/>
      <c r="B21" s="53"/>
      <c r="C21" s="53"/>
      <c r="D21" s="53"/>
      <c r="E21" s="53"/>
      <c r="F21" s="53"/>
      <c r="G21" s="53"/>
      <c r="H21" s="53"/>
      <c r="I21" s="53"/>
      <c r="J21" s="53"/>
      <c r="K21" s="53"/>
      <c r="L21" s="16" t="s">
        <v>226</v>
      </c>
    </row>
    <row r="22" spans="1:12" ht="15.6" customHeight="1" x14ac:dyDescent="0.25">
      <c r="A22" s="210">
        <v>2025</v>
      </c>
      <c r="B22" s="210"/>
      <c r="C22" s="210"/>
      <c r="D22" s="210"/>
      <c r="E22" s="210"/>
      <c r="F22" s="210"/>
      <c r="G22" s="210"/>
      <c r="H22" s="210"/>
      <c r="I22" s="210"/>
      <c r="J22" s="210"/>
      <c r="K22" s="210"/>
      <c r="L22" s="210"/>
    </row>
    <row r="23" spans="1:12" ht="14.45" customHeight="1" x14ac:dyDescent="0.25">
      <c r="A23" s="16" t="s">
        <v>35</v>
      </c>
      <c r="B23" s="16" t="s">
        <v>36</v>
      </c>
      <c r="C23" s="16" t="s">
        <v>37</v>
      </c>
      <c r="D23" s="16" t="s">
        <v>38</v>
      </c>
      <c r="E23" s="16" t="s">
        <v>39</v>
      </c>
      <c r="F23" s="16" t="s">
        <v>40</v>
      </c>
      <c r="G23" s="16" t="s">
        <v>41</v>
      </c>
      <c r="H23" s="16" t="s">
        <v>42</v>
      </c>
      <c r="I23" s="16" t="s">
        <v>43</v>
      </c>
      <c r="J23" s="16" t="s">
        <v>44</v>
      </c>
      <c r="K23" s="16" t="s">
        <v>45</v>
      </c>
      <c r="L23" s="16" t="s">
        <v>46</v>
      </c>
    </row>
    <row r="24" spans="1:12" ht="15.6" customHeight="1" x14ac:dyDescent="0.25">
      <c r="A24" s="53"/>
      <c r="B24" s="53"/>
      <c r="C24" s="53"/>
      <c r="D24" s="53"/>
      <c r="E24" s="53"/>
      <c r="F24" s="53"/>
      <c r="G24" s="53"/>
      <c r="H24" s="53"/>
      <c r="I24" s="53"/>
      <c r="J24" s="53"/>
      <c r="K24" s="53"/>
      <c r="L24" s="16" t="s">
        <v>226</v>
      </c>
    </row>
    <row r="25" spans="1:12" x14ac:dyDescent="0.25">
      <c r="A25" s="210">
        <v>2026</v>
      </c>
      <c r="B25" s="210"/>
      <c r="C25" s="210"/>
      <c r="D25" s="210"/>
      <c r="E25" s="210"/>
      <c r="F25" s="210"/>
      <c r="G25" s="210"/>
      <c r="H25" s="210"/>
      <c r="I25" s="210"/>
      <c r="J25" s="210"/>
      <c r="K25" s="210"/>
      <c r="L25" s="210"/>
    </row>
    <row r="26" spans="1:12" ht="17.45" customHeight="1" x14ac:dyDescent="0.25">
      <c r="A26" s="16" t="s">
        <v>35</v>
      </c>
      <c r="B26" s="16" t="s">
        <v>36</v>
      </c>
      <c r="C26" s="16" t="s">
        <v>37</v>
      </c>
      <c r="D26" s="16" t="s">
        <v>38</v>
      </c>
      <c r="E26" s="16" t="s">
        <v>39</v>
      </c>
      <c r="F26" s="16" t="s">
        <v>40</v>
      </c>
      <c r="G26" s="16" t="s">
        <v>41</v>
      </c>
      <c r="H26" s="16" t="s">
        <v>42</v>
      </c>
      <c r="I26" s="16" t="s">
        <v>43</v>
      </c>
      <c r="J26" s="16" t="s">
        <v>44</v>
      </c>
      <c r="K26" s="16" t="s">
        <v>45</v>
      </c>
      <c r="L26" s="16" t="s">
        <v>46</v>
      </c>
    </row>
    <row r="27" spans="1:12" x14ac:dyDescent="0.25">
      <c r="A27" s="53"/>
      <c r="B27" s="53"/>
      <c r="C27" s="108" t="s">
        <v>231</v>
      </c>
      <c r="D27" s="109"/>
      <c r="E27" s="109"/>
      <c r="F27" s="109"/>
      <c r="G27" s="109"/>
      <c r="H27" s="109"/>
      <c r="I27" s="109"/>
      <c r="J27" s="110"/>
      <c r="K27" s="53"/>
      <c r="L27" s="16" t="s">
        <v>227</v>
      </c>
    </row>
    <row r="28" spans="1:12" x14ac:dyDescent="0.25">
      <c r="A28" s="210">
        <v>2027</v>
      </c>
      <c r="B28" s="210"/>
      <c r="C28" s="210"/>
      <c r="D28" s="210"/>
      <c r="E28" s="210"/>
      <c r="F28" s="210"/>
      <c r="G28" s="210"/>
      <c r="H28" s="210"/>
      <c r="I28" s="210"/>
      <c r="J28" s="210"/>
      <c r="K28" s="210"/>
      <c r="L28" s="210"/>
    </row>
    <row r="29" spans="1:12" ht="18.600000000000001" customHeight="1" x14ac:dyDescent="0.25">
      <c r="A29" s="16" t="s">
        <v>35</v>
      </c>
      <c r="B29" s="16" t="s">
        <v>36</v>
      </c>
      <c r="C29" s="16" t="s">
        <v>37</v>
      </c>
      <c r="D29" s="16" t="s">
        <v>38</v>
      </c>
      <c r="E29" s="16" t="s">
        <v>39</v>
      </c>
      <c r="F29" s="16" t="s">
        <v>40</v>
      </c>
      <c r="G29" s="16" t="s">
        <v>41</v>
      </c>
      <c r="H29" s="16" t="s">
        <v>42</v>
      </c>
      <c r="I29" s="16" t="s">
        <v>43</v>
      </c>
      <c r="J29" s="16" t="s">
        <v>44</v>
      </c>
      <c r="K29" s="16" t="s">
        <v>45</v>
      </c>
      <c r="L29" s="16" t="s">
        <v>46</v>
      </c>
    </row>
    <row r="30" spans="1:12" ht="14.45" customHeight="1" x14ac:dyDescent="0.25">
      <c r="A30" s="53"/>
      <c r="B30" s="53"/>
      <c r="C30" s="53"/>
      <c r="D30" s="53"/>
      <c r="E30" s="53"/>
      <c r="F30" s="53"/>
      <c r="G30" s="53"/>
      <c r="H30" s="53"/>
      <c r="I30" s="53"/>
      <c r="J30" s="53"/>
      <c r="K30" s="53"/>
      <c r="L30" s="16" t="s">
        <v>226</v>
      </c>
    </row>
    <row r="31" spans="1:12" x14ac:dyDescent="0.25">
      <c r="A31" s="210">
        <v>2028</v>
      </c>
      <c r="B31" s="210"/>
      <c r="C31" s="210"/>
      <c r="D31" s="210"/>
      <c r="E31" s="210"/>
      <c r="F31" s="210"/>
      <c r="G31" s="210"/>
      <c r="H31" s="210"/>
      <c r="I31" s="210"/>
      <c r="J31" s="210"/>
      <c r="K31" s="210"/>
      <c r="L31" s="210"/>
    </row>
    <row r="32" spans="1:12" ht="18.600000000000001" customHeight="1" x14ac:dyDescent="0.25">
      <c r="A32" s="16" t="s">
        <v>35</v>
      </c>
      <c r="B32" s="16" t="s">
        <v>36</v>
      </c>
      <c r="C32" s="16" t="s">
        <v>37</v>
      </c>
      <c r="D32" s="16" t="s">
        <v>38</v>
      </c>
      <c r="E32" s="16" t="s">
        <v>39</v>
      </c>
      <c r="F32" s="16" t="s">
        <v>40</v>
      </c>
      <c r="G32" s="16" t="s">
        <v>41</v>
      </c>
      <c r="H32" s="16" t="s">
        <v>42</v>
      </c>
      <c r="I32" s="16" t="s">
        <v>43</v>
      </c>
      <c r="J32" s="16" t="s">
        <v>44</v>
      </c>
      <c r="K32" s="16" t="s">
        <v>45</v>
      </c>
      <c r="L32" s="16" t="s">
        <v>46</v>
      </c>
    </row>
    <row r="33" spans="1:12" ht="14.45" customHeight="1" x14ac:dyDescent="0.25">
      <c r="A33" s="53"/>
      <c r="B33" s="53"/>
      <c r="C33" s="53"/>
      <c r="D33" s="53"/>
      <c r="E33" s="53"/>
      <c r="F33" s="53"/>
      <c r="G33" s="53"/>
      <c r="H33" s="53"/>
      <c r="I33" s="53"/>
      <c r="J33" s="53"/>
      <c r="K33" s="53"/>
      <c r="L33" s="16" t="s">
        <v>226</v>
      </c>
    </row>
    <row r="34" spans="1:12" ht="15.6" customHeight="1" x14ac:dyDescent="0.25">
      <c r="A34" s="210">
        <v>2029</v>
      </c>
      <c r="B34" s="210"/>
      <c r="C34" s="210"/>
      <c r="D34" s="210"/>
      <c r="E34" s="210"/>
      <c r="F34" s="210"/>
      <c r="G34" s="210"/>
      <c r="H34" s="210"/>
      <c r="I34" s="210"/>
      <c r="J34" s="210"/>
      <c r="K34" s="210"/>
      <c r="L34" s="210"/>
    </row>
    <row r="35" spans="1:12" ht="14.45" customHeight="1" x14ac:dyDescent="0.25">
      <c r="A35" s="16" t="s">
        <v>35</v>
      </c>
      <c r="B35" s="16" t="s">
        <v>36</v>
      </c>
      <c r="C35" s="16" t="s">
        <v>37</v>
      </c>
      <c r="D35" s="16" t="s">
        <v>38</v>
      </c>
      <c r="E35" s="16" t="s">
        <v>39</v>
      </c>
      <c r="F35" s="16" t="s">
        <v>40</v>
      </c>
      <c r="G35" s="16" t="s">
        <v>41</v>
      </c>
      <c r="H35" s="16" t="s">
        <v>42</v>
      </c>
      <c r="I35" s="16" t="s">
        <v>43</v>
      </c>
      <c r="J35" s="16" t="s">
        <v>44</v>
      </c>
      <c r="K35" s="16" t="s">
        <v>45</v>
      </c>
      <c r="L35" s="16" t="s">
        <v>46</v>
      </c>
    </row>
    <row r="36" spans="1:12" x14ac:dyDescent="0.25">
      <c r="A36" s="53"/>
      <c r="B36" s="53"/>
      <c r="C36" s="53"/>
      <c r="D36" s="53"/>
      <c r="E36" s="53"/>
      <c r="F36" s="53"/>
      <c r="G36" s="108" t="s">
        <v>228</v>
      </c>
      <c r="H36" s="109"/>
      <c r="I36" s="109"/>
      <c r="J36" s="109"/>
      <c r="K36" s="110"/>
      <c r="L36" s="52" t="s">
        <v>227</v>
      </c>
    </row>
    <row r="37" spans="1:12" x14ac:dyDescent="0.25">
      <c r="A37" s="210">
        <v>2030</v>
      </c>
      <c r="B37" s="210"/>
      <c r="C37" s="210"/>
      <c r="D37" s="210"/>
      <c r="E37" s="210"/>
      <c r="F37" s="210"/>
      <c r="G37" s="210"/>
      <c r="H37" s="210"/>
      <c r="I37" s="210"/>
      <c r="J37" s="210"/>
      <c r="K37" s="210"/>
      <c r="L37" s="210"/>
    </row>
    <row r="38" spans="1:12" ht="17.45" customHeight="1" x14ac:dyDescent="0.25">
      <c r="A38" s="16" t="s">
        <v>35</v>
      </c>
      <c r="B38" s="16" t="s">
        <v>36</v>
      </c>
      <c r="C38" s="16" t="s">
        <v>37</v>
      </c>
      <c r="D38" s="16" t="s">
        <v>38</v>
      </c>
      <c r="E38" s="16" t="s">
        <v>39</v>
      </c>
      <c r="F38" s="16" t="s">
        <v>40</v>
      </c>
      <c r="G38" s="16" t="s">
        <v>41</v>
      </c>
      <c r="H38" s="16" t="s">
        <v>42</v>
      </c>
      <c r="I38" s="16" t="s">
        <v>43</v>
      </c>
      <c r="J38" s="16" t="s">
        <v>44</v>
      </c>
      <c r="K38" s="16" t="s">
        <v>45</v>
      </c>
      <c r="L38" s="16" t="s">
        <v>46</v>
      </c>
    </row>
    <row r="39" spans="1:12" x14ac:dyDescent="0.25">
      <c r="A39" s="53"/>
      <c r="B39" s="53"/>
      <c r="C39" s="53"/>
      <c r="D39" s="53"/>
      <c r="E39" s="53"/>
      <c r="F39" s="53"/>
      <c r="G39" s="53"/>
      <c r="H39" s="53"/>
      <c r="I39" s="53"/>
      <c r="J39" s="53"/>
      <c r="K39" s="53"/>
      <c r="L39" s="16" t="s">
        <v>226</v>
      </c>
    </row>
    <row r="40" spans="1:12" x14ac:dyDescent="0.25">
      <c r="A40" s="210">
        <v>2031</v>
      </c>
      <c r="B40" s="210"/>
      <c r="C40" s="210"/>
      <c r="D40" s="210"/>
      <c r="E40" s="210"/>
      <c r="F40" s="210"/>
      <c r="G40" s="210"/>
      <c r="H40" s="210"/>
      <c r="I40" s="210"/>
      <c r="J40" s="210"/>
      <c r="K40" s="210"/>
      <c r="L40" s="210"/>
    </row>
    <row r="41" spans="1:12" ht="18.600000000000001" customHeight="1" x14ac:dyDescent="0.25">
      <c r="A41" s="16" t="s">
        <v>35</v>
      </c>
      <c r="B41" s="16" t="s">
        <v>36</v>
      </c>
      <c r="C41" s="16" t="s">
        <v>37</v>
      </c>
      <c r="D41" s="16" t="s">
        <v>38</v>
      </c>
      <c r="E41" s="16" t="s">
        <v>39</v>
      </c>
      <c r="F41" s="16" t="s">
        <v>40</v>
      </c>
      <c r="G41" s="16" t="s">
        <v>41</v>
      </c>
      <c r="H41" s="16" t="s">
        <v>42</v>
      </c>
      <c r="I41" s="16" t="s">
        <v>43</v>
      </c>
      <c r="J41" s="16" t="s">
        <v>44</v>
      </c>
      <c r="K41" s="16" t="s">
        <v>45</v>
      </c>
      <c r="L41" s="16" t="s">
        <v>46</v>
      </c>
    </row>
    <row r="42" spans="1:12" ht="14.45" customHeight="1" x14ac:dyDescent="0.25">
      <c r="A42" s="53"/>
      <c r="B42" s="53"/>
      <c r="C42" s="53"/>
      <c r="D42" s="53"/>
      <c r="E42" s="53"/>
      <c r="F42" s="53"/>
      <c r="G42" s="53"/>
      <c r="H42" s="53"/>
      <c r="I42" s="53"/>
      <c r="J42" s="53"/>
      <c r="K42" s="53"/>
      <c r="L42" s="16" t="s">
        <v>226</v>
      </c>
    </row>
    <row r="43" spans="1:12" ht="15.6" customHeight="1" x14ac:dyDescent="0.25">
      <c r="A43" s="210">
        <v>2032</v>
      </c>
      <c r="B43" s="210"/>
      <c r="C43" s="210"/>
      <c r="D43" s="210"/>
      <c r="E43" s="210"/>
      <c r="F43" s="210"/>
      <c r="G43" s="210"/>
      <c r="H43" s="210"/>
      <c r="I43" s="210"/>
      <c r="J43" s="210"/>
      <c r="K43" s="210"/>
      <c r="L43" s="210"/>
    </row>
    <row r="44" spans="1:12" ht="14.45" customHeight="1" x14ac:dyDescent="0.25">
      <c r="A44" s="16" t="s">
        <v>35</v>
      </c>
      <c r="B44" s="16" t="s">
        <v>36</v>
      </c>
      <c r="C44" s="16" t="s">
        <v>37</v>
      </c>
      <c r="D44" s="16" t="s">
        <v>38</v>
      </c>
      <c r="E44" s="16" t="s">
        <v>39</v>
      </c>
      <c r="F44" s="16" t="s">
        <v>40</v>
      </c>
      <c r="G44" s="16" t="s">
        <v>41</v>
      </c>
      <c r="H44" s="16" t="s">
        <v>42</v>
      </c>
      <c r="I44" s="16" t="s">
        <v>43</v>
      </c>
      <c r="J44" s="16" t="s">
        <v>44</v>
      </c>
      <c r="K44" s="16" t="s">
        <v>45</v>
      </c>
      <c r="L44" s="16" t="s">
        <v>46</v>
      </c>
    </row>
    <row r="45" spans="1:12" ht="15.6" customHeight="1" x14ac:dyDescent="0.25">
      <c r="A45" s="53"/>
      <c r="B45" s="53"/>
      <c r="C45" s="108" t="s">
        <v>231</v>
      </c>
      <c r="D45" s="109"/>
      <c r="E45" s="109"/>
      <c r="F45" s="109"/>
      <c r="G45" s="109"/>
      <c r="H45" s="109"/>
      <c r="I45" s="109"/>
      <c r="J45" s="110"/>
      <c r="K45" s="53"/>
      <c r="L45" s="16" t="s">
        <v>227</v>
      </c>
    </row>
    <row r="46" spans="1:12" x14ac:dyDescent="0.25">
      <c r="A46" s="210">
        <v>2033</v>
      </c>
      <c r="B46" s="210"/>
      <c r="C46" s="210"/>
      <c r="D46" s="210"/>
      <c r="E46" s="210"/>
      <c r="F46" s="210"/>
      <c r="G46" s="210"/>
      <c r="H46" s="210"/>
      <c r="I46" s="210"/>
      <c r="J46" s="210"/>
      <c r="K46" s="210"/>
      <c r="L46" s="210"/>
    </row>
    <row r="47" spans="1:12" ht="17.45" customHeight="1" x14ac:dyDescent="0.25">
      <c r="A47" s="16" t="s">
        <v>35</v>
      </c>
      <c r="B47" s="16" t="s">
        <v>36</v>
      </c>
      <c r="C47" s="16" t="s">
        <v>37</v>
      </c>
      <c r="D47" s="16" t="s">
        <v>38</v>
      </c>
      <c r="E47" s="16" t="s">
        <v>39</v>
      </c>
      <c r="F47" s="16" t="s">
        <v>40</v>
      </c>
      <c r="G47" s="16" t="s">
        <v>41</v>
      </c>
      <c r="H47" s="16" t="s">
        <v>42</v>
      </c>
      <c r="I47" s="16" t="s">
        <v>43</v>
      </c>
      <c r="J47" s="16" t="s">
        <v>44</v>
      </c>
      <c r="K47" s="16" t="s">
        <v>45</v>
      </c>
      <c r="L47" s="16" t="s">
        <v>46</v>
      </c>
    </row>
    <row r="48" spans="1:12" x14ac:dyDescent="0.25">
      <c r="A48" s="53"/>
      <c r="B48" s="53"/>
      <c r="C48" s="53"/>
      <c r="D48" s="53"/>
      <c r="E48" s="53"/>
      <c r="F48" s="53"/>
      <c r="G48" s="53"/>
      <c r="H48" s="53"/>
      <c r="I48" s="53"/>
      <c r="J48" s="53"/>
      <c r="K48" s="53"/>
      <c r="L48" s="16" t="s">
        <v>236</v>
      </c>
    </row>
    <row r="49" spans="1:14" x14ac:dyDescent="0.25">
      <c r="A49" s="210">
        <v>2034</v>
      </c>
      <c r="B49" s="210"/>
      <c r="C49" s="210"/>
      <c r="D49" s="210"/>
      <c r="E49" s="210"/>
      <c r="F49" s="210"/>
      <c r="G49" s="210"/>
      <c r="H49" s="210"/>
      <c r="I49" s="210"/>
      <c r="J49" s="210"/>
      <c r="K49" s="210"/>
      <c r="L49" s="210"/>
    </row>
    <row r="50" spans="1:14" ht="18.600000000000001" customHeight="1" x14ac:dyDescent="0.25">
      <c r="A50" s="16" t="s">
        <v>35</v>
      </c>
      <c r="B50" s="16" t="s">
        <v>36</v>
      </c>
      <c r="C50" s="16" t="s">
        <v>37</v>
      </c>
      <c r="D50" s="16" t="s">
        <v>38</v>
      </c>
      <c r="E50" s="16" t="s">
        <v>39</v>
      </c>
      <c r="F50" s="16" t="s">
        <v>40</v>
      </c>
      <c r="G50" s="16" t="s">
        <v>41</v>
      </c>
      <c r="H50" s="16" t="s">
        <v>42</v>
      </c>
      <c r="I50" s="16" t="s">
        <v>43</v>
      </c>
      <c r="J50" s="16" t="s">
        <v>44</v>
      </c>
      <c r="K50" s="16" t="s">
        <v>45</v>
      </c>
      <c r="L50" s="16" t="s">
        <v>46</v>
      </c>
    </row>
    <row r="51" spans="1:14" x14ac:dyDescent="0.25">
      <c r="A51" s="159" t="s">
        <v>229</v>
      </c>
      <c r="B51" s="160"/>
      <c r="C51" s="161"/>
      <c r="D51" s="53"/>
      <c r="E51" s="53"/>
      <c r="F51" s="53"/>
      <c r="G51" s="53"/>
      <c r="H51" s="53"/>
      <c r="I51" s="53"/>
      <c r="J51" s="53"/>
      <c r="K51" s="53"/>
      <c r="L51" s="53"/>
    </row>
    <row r="52" spans="1:14" ht="15.6" customHeight="1" x14ac:dyDescent="0.25">
      <c r="A52" s="115" t="s">
        <v>4</v>
      </c>
      <c r="B52" s="116"/>
      <c r="C52" s="116"/>
      <c r="D52" s="116"/>
      <c r="E52" s="116"/>
      <c r="F52" s="116"/>
      <c r="G52" s="116"/>
      <c r="H52" s="116"/>
      <c r="I52" s="116"/>
      <c r="J52" s="116"/>
      <c r="K52" s="116"/>
      <c r="L52" s="116"/>
    </row>
    <row r="53" spans="1:14" x14ac:dyDescent="0.25">
      <c r="A53" s="113" t="s">
        <v>77</v>
      </c>
      <c r="B53" s="114"/>
      <c r="C53" s="114"/>
      <c r="D53" s="114"/>
      <c r="E53" s="114"/>
      <c r="F53" s="114"/>
      <c r="G53" s="114"/>
      <c r="H53" s="114"/>
      <c r="I53" s="114"/>
      <c r="J53" s="114"/>
      <c r="K53" s="114"/>
      <c r="L53" s="114"/>
    </row>
    <row r="54" spans="1:14" ht="15.75" x14ac:dyDescent="0.25">
      <c r="A54" s="115" t="s">
        <v>5</v>
      </c>
      <c r="B54" s="116"/>
      <c r="C54" s="116"/>
      <c r="D54" s="116"/>
      <c r="E54" s="116"/>
      <c r="F54" s="116"/>
      <c r="G54" s="116"/>
      <c r="H54" s="116"/>
      <c r="I54" s="116"/>
      <c r="J54" s="116"/>
      <c r="K54" s="116"/>
      <c r="L54" s="116"/>
    </row>
    <row r="55" spans="1:14" ht="59.45" customHeight="1" x14ac:dyDescent="0.25">
      <c r="A55" s="117" t="s">
        <v>230</v>
      </c>
      <c r="B55" s="118"/>
      <c r="C55" s="118"/>
      <c r="D55" s="118"/>
      <c r="E55" s="118"/>
      <c r="F55" s="118"/>
      <c r="G55" s="118"/>
      <c r="H55" s="118"/>
      <c r="I55" s="118"/>
      <c r="J55" s="118"/>
      <c r="K55" s="118"/>
      <c r="L55" s="118"/>
    </row>
    <row r="56" spans="1:14" ht="15.75" x14ac:dyDescent="0.25">
      <c r="A56" s="111" t="s">
        <v>48</v>
      </c>
      <c r="B56" s="112"/>
      <c r="C56" s="112"/>
      <c r="D56" s="112"/>
      <c r="E56" s="112"/>
      <c r="F56" s="112"/>
      <c r="G56" s="112"/>
      <c r="H56" s="112"/>
      <c r="I56" s="112"/>
      <c r="J56" s="112"/>
      <c r="K56" s="112"/>
      <c r="L56" s="112"/>
    </row>
    <row r="57" spans="1:14" x14ac:dyDescent="0.25">
      <c r="A57" s="156"/>
      <c r="B57" s="106"/>
      <c r="C57" s="106"/>
      <c r="D57" s="106"/>
      <c r="E57" s="106"/>
      <c r="F57" s="106"/>
      <c r="G57" s="106"/>
      <c r="H57" s="106"/>
      <c r="I57" s="106"/>
      <c r="J57" s="106"/>
      <c r="K57" s="106"/>
      <c r="L57" s="106"/>
    </row>
    <row r="58" spans="1:14" ht="15.75" x14ac:dyDescent="0.25">
      <c r="A58" s="115" t="s">
        <v>7</v>
      </c>
      <c r="B58" s="116"/>
      <c r="C58" s="116"/>
      <c r="D58" s="116"/>
      <c r="E58" s="116"/>
      <c r="F58" s="116"/>
      <c r="G58" s="116"/>
      <c r="H58" s="116"/>
      <c r="I58" s="116"/>
      <c r="J58" s="116"/>
      <c r="K58" s="116"/>
      <c r="L58" s="116"/>
    </row>
    <row r="59" spans="1:14" x14ac:dyDescent="0.25">
      <c r="A59" s="192" t="s">
        <v>279</v>
      </c>
      <c r="B59" s="192"/>
      <c r="C59" s="192"/>
      <c r="D59" s="192"/>
      <c r="E59" s="192"/>
      <c r="F59" s="192"/>
      <c r="G59" s="158">
        <f>90*280</f>
        <v>25200</v>
      </c>
      <c r="H59" s="158"/>
      <c r="I59" s="158"/>
      <c r="J59" s="158"/>
      <c r="K59" s="158"/>
      <c r="L59" s="158"/>
    </row>
    <row r="60" spans="1:14" x14ac:dyDescent="0.25">
      <c r="A60" s="119" t="s">
        <v>9</v>
      </c>
      <c r="B60" s="119"/>
      <c r="C60" s="119"/>
      <c r="D60" s="119"/>
      <c r="E60" s="119"/>
      <c r="F60" s="119"/>
      <c r="G60" s="146">
        <f>SUM(G59:L59)</f>
        <v>25200</v>
      </c>
      <c r="H60" s="146"/>
      <c r="I60" s="146"/>
      <c r="J60" s="146"/>
      <c r="K60" s="146"/>
      <c r="L60" s="146"/>
    </row>
    <row r="61" spans="1:14" ht="15.75" x14ac:dyDescent="0.25">
      <c r="A61" s="115" t="s">
        <v>10</v>
      </c>
      <c r="B61" s="116"/>
      <c r="C61" s="116"/>
      <c r="D61" s="116"/>
      <c r="E61" s="116"/>
      <c r="F61" s="116"/>
      <c r="G61" s="116"/>
      <c r="H61" s="116"/>
      <c r="I61" s="116"/>
      <c r="J61" s="116"/>
      <c r="K61" s="116"/>
      <c r="L61" s="116"/>
    </row>
    <row r="62" spans="1:14" x14ac:dyDescent="0.25">
      <c r="A62" s="17" t="s">
        <v>212</v>
      </c>
      <c r="B62" s="17" t="s">
        <v>210</v>
      </c>
      <c r="C62" s="17">
        <v>2024</v>
      </c>
      <c r="D62" s="17">
        <v>2025</v>
      </c>
      <c r="E62" s="17">
        <v>2026</v>
      </c>
      <c r="F62" s="17">
        <v>2027</v>
      </c>
      <c r="G62" s="17">
        <v>2028</v>
      </c>
      <c r="H62" s="17">
        <v>2029</v>
      </c>
      <c r="I62" s="17">
        <v>2030</v>
      </c>
      <c r="J62" s="17">
        <v>2031</v>
      </c>
      <c r="K62" s="17">
        <v>2032</v>
      </c>
      <c r="L62" s="17">
        <v>2033</v>
      </c>
      <c r="M62" s="17">
        <v>2034</v>
      </c>
      <c r="N62" s="41" t="s">
        <v>215</v>
      </c>
    </row>
    <row r="63" spans="1:14" ht="60" x14ac:dyDescent="0.25">
      <c r="A63" s="37" t="s">
        <v>213</v>
      </c>
      <c r="B63" s="39">
        <v>0.5</v>
      </c>
      <c r="C63" s="38">
        <f>C65*$B$63</f>
        <v>140</v>
      </c>
      <c r="D63" s="38">
        <f t="shared" ref="D63:M63" si="0">D65*$B$63</f>
        <v>700</v>
      </c>
      <c r="E63" s="38">
        <f t="shared" si="0"/>
        <v>2100</v>
      </c>
      <c r="F63" s="38">
        <f t="shared" si="0"/>
        <v>700</v>
      </c>
      <c r="G63" s="38">
        <f t="shared" si="0"/>
        <v>700</v>
      </c>
      <c r="H63" s="38">
        <f t="shared" si="0"/>
        <v>2100</v>
      </c>
      <c r="I63" s="38">
        <f t="shared" si="0"/>
        <v>700</v>
      </c>
      <c r="J63" s="38">
        <f t="shared" si="0"/>
        <v>700</v>
      </c>
      <c r="K63" s="38">
        <f t="shared" si="0"/>
        <v>2100</v>
      </c>
      <c r="L63" s="38">
        <f t="shared" si="0"/>
        <v>700</v>
      </c>
      <c r="M63" s="38">
        <f t="shared" si="0"/>
        <v>1400</v>
      </c>
      <c r="N63" s="40">
        <f>SUM(C63:M63)</f>
        <v>12040</v>
      </c>
    </row>
    <row r="64" spans="1:14" ht="45" x14ac:dyDescent="0.25">
      <c r="A64" s="37" t="s">
        <v>211</v>
      </c>
      <c r="B64" s="39">
        <f>1-B63</f>
        <v>0.5</v>
      </c>
      <c r="C64" s="38">
        <f>C65*$B$64</f>
        <v>140</v>
      </c>
      <c r="D64" s="38">
        <f t="shared" ref="D64:M64" si="1">D65*$B$64</f>
        <v>700</v>
      </c>
      <c r="E64" s="38">
        <f t="shared" si="1"/>
        <v>2100</v>
      </c>
      <c r="F64" s="38">
        <f t="shared" si="1"/>
        <v>700</v>
      </c>
      <c r="G64" s="38">
        <f t="shared" si="1"/>
        <v>700</v>
      </c>
      <c r="H64" s="38">
        <f t="shared" si="1"/>
        <v>2100</v>
      </c>
      <c r="I64" s="38">
        <f t="shared" si="1"/>
        <v>700</v>
      </c>
      <c r="J64" s="38">
        <f t="shared" si="1"/>
        <v>700</v>
      </c>
      <c r="K64" s="38">
        <f t="shared" si="1"/>
        <v>2100</v>
      </c>
      <c r="L64" s="38">
        <f t="shared" si="1"/>
        <v>700</v>
      </c>
      <c r="M64" s="38">
        <f t="shared" si="1"/>
        <v>1400</v>
      </c>
      <c r="N64" s="40">
        <f>SUM(C64:M64)</f>
        <v>12040</v>
      </c>
    </row>
    <row r="65" spans="1:14" x14ac:dyDescent="0.25">
      <c r="A65" s="130" t="s">
        <v>214</v>
      </c>
      <c r="B65" s="131"/>
      <c r="C65" s="40">
        <v>280</v>
      </c>
      <c r="D65" s="40">
        <f>5*280</f>
        <v>1400</v>
      </c>
      <c r="E65" s="40">
        <f>15*280</f>
        <v>4200</v>
      </c>
      <c r="F65" s="40">
        <f>5*280</f>
        <v>1400</v>
      </c>
      <c r="G65" s="40">
        <f>5*280</f>
        <v>1400</v>
      </c>
      <c r="H65" s="40">
        <f>15*280</f>
        <v>4200</v>
      </c>
      <c r="I65" s="40">
        <f>280*5</f>
        <v>1400</v>
      </c>
      <c r="J65" s="40">
        <f>5*280</f>
        <v>1400</v>
      </c>
      <c r="K65" s="40">
        <f>15*280</f>
        <v>4200</v>
      </c>
      <c r="L65" s="40">
        <f>5*280</f>
        <v>1400</v>
      </c>
      <c r="M65" s="40">
        <f>10*280</f>
        <v>2800</v>
      </c>
      <c r="N65" s="40">
        <f>SUM(C65:M65)</f>
        <v>24080</v>
      </c>
    </row>
    <row r="66" spans="1:14" x14ac:dyDescent="0.25">
      <c r="A66" s="1"/>
      <c r="B66" s="1"/>
      <c r="C66" s="1"/>
      <c r="D66" s="1"/>
      <c r="E66" s="1"/>
      <c r="F66" s="1"/>
      <c r="G66" s="1"/>
      <c r="H66" s="1"/>
      <c r="I66" s="1"/>
      <c r="J66" s="1"/>
      <c r="K66" s="1"/>
      <c r="L66" s="1"/>
    </row>
    <row r="67" spans="1:14" x14ac:dyDescent="0.25">
      <c r="A67" s="1"/>
      <c r="B67" s="1"/>
      <c r="C67" s="1"/>
      <c r="D67" s="1"/>
      <c r="E67" s="1"/>
      <c r="F67" s="1"/>
      <c r="G67" s="1"/>
      <c r="H67" s="1"/>
      <c r="I67" s="1"/>
      <c r="J67" s="1"/>
      <c r="K67" s="1"/>
      <c r="L67" s="1"/>
    </row>
  </sheetData>
  <mergeCells count="50">
    <mergeCell ref="A1:L1"/>
    <mergeCell ref="A2:L2"/>
    <mergeCell ref="A3:L3"/>
    <mergeCell ref="A4:L4"/>
    <mergeCell ref="A5:F5"/>
    <mergeCell ref="G5:L5"/>
    <mergeCell ref="G6:L9"/>
    <mergeCell ref="A15:L15"/>
    <mergeCell ref="A11:L11"/>
    <mergeCell ref="A12:L12"/>
    <mergeCell ref="A13:L13"/>
    <mergeCell ref="A14:L14"/>
    <mergeCell ref="A6:F6"/>
    <mergeCell ref="A7:F7"/>
    <mergeCell ref="A8:F8"/>
    <mergeCell ref="A9:F9"/>
    <mergeCell ref="A10:L10"/>
    <mergeCell ref="A19:L19"/>
    <mergeCell ref="A52:L52"/>
    <mergeCell ref="A53:L53"/>
    <mergeCell ref="A54:L54"/>
    <mergeCell ref="A55:L55"/>
    <mergeCell ref="A22:L22"/>
    <mergeCell ref="A25:L25"/>
    <mergeCell ref="A28:L28"/>
    <mergeCell ref="A31:L31"/>
    <mergeCell ref="A34:L34"/>
    <mergeCell ref="A37:L37"/>
    <mergeCell ref="A40:L40"/>
    <mergeCell ref="A43:L43"/>
    <mergeCell ref="A46:L46"/>
    <mergeCell ref="A49:L49"/>
    <mergeCell ref="C27:J27"/>
    <mergeCell ref="A16:F16"/>
    <mergeCell ref="G16:L16"/>
    <mergeCell ref="A17:F17"/>
    <mergeCell ref="G17:L17"/>
    <mergeCell ref="A18:L18"/>
    <mergeCell ref="C45:J45"/>
    <mergeCell ref="A65:B65"/>
    <mergeCell ref="G36:K36"/>
    <mergeCell ref="A51:C51"/>
    <mergeCell ref="A56:L56"/>
    <mergeCell ref="A61:L61"/>
    <mergeCell ref="A57:L57"/>
    <mergeCell ref="A58:L58"/>
    <mergeCell ref="A59:F59"/>
    <mergeCell ref="G59:L59"/>
    <mergeCell ref="A60:F60"/>
    <mergeCell ref="G60:L60"/>
  </mergeCells>
  <printOptions horizont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DCB59-54FF-481C-AFDB-386277952FE4}">
  <sheetPr>
    <tabColor rgb="FFD1178A"/>
    <pageSetUpPr fitToPage="1"/>
  </sheetPr>
  <dimension ref="A1:P38"/>
  <sheetViews>
    <sheetView zoomScaleNormal="100" workbookViewId="0">
      <selection activeCell="A2" sqref="A2:L2"/>
    </sheetView>
  </sheetViews>
  <sheetFormatPr baseColWidth="10" defaultRowHeight="15" x14ac:dyDescent="0.25"/>
  <cols>
    <col min="1" max="1" width="13.28515625" bestFit="1" customWidth="1"/>
    <col min="2" max="12" width="8.7109375" customWidth="1"/>
    <col min="13" max="13" width="5.85546875" bestFit="1" customWidth="1"/>
    <col min="14" max="14" width="12.7109375" bestFit="1" customWidth="1"/>
  </cols>
  <sheetData>
    <row r="1" spans="1:16" ht="45" customHeight="1" x14ac:dyDescent="0.25">
      <c r="A1" s="212" t="s">
        <v>523</v>
      </c>
      <c r="B1" s="213"/>
      <c r="C1" s="213"/>
      <c r="D1" s="213"/>
      <c r="E1" s="213"/>
      <c r="F1" s="213"/>
      <c r="G1" s="213"/>
      <c r="H1" s="213"/>
      <c r="I1" s="213"/>
      <c r="J1" s="213"/>
      <c r="K1" s="213"/>
      <c r="L1" s="213"/>
    </row>
    <row r="2" spans="1:16" ht="49.15" customHeight="1" x14ac:dyDescent="0.25">
      <c r="A2" s="212" t="s">
        <v>190</v>
      </c>
      <c r="B2" s="213"/>
      <c r="C2" s="213"/>
      <c r="D2" s="213"/>
      <c r="E2" s="213"/>
      <c r="F2" s="213"/>
      <c r="G2" s="213"/>
      <c r="H2" s="213"/>
      <c r="I2" s="213"/>
      <c r="J2" s="213"/>
      <c r="K2" s="213"/>
      <c r="L2" s="213"/>
    </row>
    <row r="3" spans="1:16" ht="50.45" customHeight="1" x14ac:dyDescent="0.25">
      <c r="A3" s="214" t="s">
        <v>450</v>
      </c>
      <c r="B3" s="215"/>
      <c r="C3" s="215"/>
      <c r="D3" s="215"/>
      <c r="E3" s="215"/>
      <c r="F3" s="215"/>
      <c r="G3" s="215"/>
      <c r="H3" s="215"/>
      <c r="I3" s="215"/>
      <c r="J3" s="215"/>
      <c r="K3" s="215"/>
      <c r="L3" s="215"/>
    </row>
    <row r="4" spans="1:16" ht="15.6" customHeight="1" x14ac:dyDescent="0.25">
      <c r="A4" s="115" t="s">
        <v>31</v>
      </c>
      <c r="B4" s="116"/>
      <c r="C4" s="116"/>
      <c r="D4" s="116"/>
      <c r="E4" s="116"/>
      <c r="F4" s="116"/>
      <c r="G4" s="116"/>
      <c r="H4" s="116"/>
      <c r="I4" s="116"/>
      <c r="J4" s="116"/>
      <c r="K4" s="116"/>
      <c r="L4" s="116"/>
    </row>
    <row r="5" spans="1:16" ht="30.6" customHeight="1" x14ac:dyDescent="0.25">
      <c r="A5" s="137" t="s">
        <v>65</v>
      </c>
      <c r="B5" s="138"/>
      <c r="C5" s="138"/>
      <c r="D5" s="138"/>
      <c r="E5" s="138"/>
      <c r="F5" s="138"/>
      <c r="G5" s="138" t="s">
        <v>32</v>
      </c>
      <c r="H5" s="138"/>
      <c r="I5" s="138"/>
      <c r="J5" s="138"/>
      <c r="K5" s="138"/>
      <c r="L5" s="138"/>
    </row>
    <row r="6" spans="1:16" ht="30.6" customHeight="1" x14ac:dyDescent="0.25">
      <c r="A6" s="137" t="s">
        <v>460</v>
      </c>
      <c r="B6" s="138"/>
      <c r="C6" s="138"/>
      <c r="D6" s="138"/>
      <c r="E6" s="138"/>
      <c r="F6" s="138"/>
      <c r="G6" s="132"/>
      <c r="H6" s="132"/>
      <c r="I6" s="132"/>
      <c r="J6" s="132"/>
      <c r="K6" s="132"/>
      <c r="L6" s="132"/>
    </row>
    <row r="7" spans="1:16" ht="30.6" customHeight="1" x14ac:dyDescent="0.25">
      <c r="A7" s="137" t="s">
        <v>449</v>
      </c>
      <c r="B7" s="138"/>
      <c r="C7" s="138"/>
      <c r="D7" s="138"/>
      <c r="E7" s="138"/>
      <c r="F7" s="138"/>
      <c r="G7" s="132"/>
      <c r="H7" s="132"/>
      <c r="I7" s="132"/>
      <c r="J7" s="132"/>
      <c r="K7" s="132"/>
      <c r="L7" s="132"/>
    </row>
    <row r="8" spans="1:16" ht="30.6" customHeight="1" x14ac:dyDescent="0.25">
      <c r="A8" s="137" t="s">
        <v>451</v>
      </c>
      <c r="B8" s="138"/>
      <c r="C8" s="138"/>
      <c r="D8" s="138"/>
      <c r="E8" s="138"/>
      <c r="F8" s="138"/>
      <c r="G8" s="132"/>
      <c r="H8" s="132"/>
      <c r="I8" s="132"/>
      <c r="J8" s="132"/>
      <c r="K8" s="132"/>
      <c r="L8" s="132"/>
    </row>
    <row r="9" spans="1:16" ht="30" customHeight="1" x14ac:dyDescent="0.25">
      <c r="A9" s="137" t="s">
        <v>125</v>
      </c>
      <c r="B9" s="138"/>
      <c r="C9" s="138"/>
      <c r="D9" s="138"/>
      <c r="E9" s="138"/>
      <c r="F9" s="138"/>
      <c r="G9" s="132"/>
      <c r="H9" s="132"/>
      <c r="I9" s="132"/>
      <c r="J9" s="132"/>
      <c r="K9" s="132"/>
      <c r="L9" s="132"/>
    </row>
    <row r="10" spans="1:16" ht="15.6" customHeight="1" x14ac:dyDescent="0.25">
      <c r="A10" s="115" t="s">
        <v>0</v>
      </c>
      <c r="B10" s="116"/>
      <c r="C10" s="116"/>
      <c r="D10" s="116"/>
      <c r="E10" s="116"/>
      <c r="F10" s="116"/>
      <c r="G10" s="116"/>
      <c r="H10" s="116"/>
      <c r="I10" s="116"/>
      <c r="J10" s="116"/>
      <c r="K10" s="116"/>
      <c r="L10" s="116"/>
    </row>
    <row r="11" spans="1:16" x14ac:dyDescent="0.25">
      <c r="A11" s="139" t="s">
        <v>340</v>
      </c>
      <c r="B11" s="140"/>
      <c r="C11" s="140"/>
      <c r="D11" s="140"/>
      <c r="E11" s="140"/>
      <c r="F11" s="140"/>
      <c r="G11" s="140"/>
      <c r="H11" s="140"/>
      <c r="I11" s="140"/>
      <c r="J11" s="140"/>
      <c r="K11" s="140"/>
      <c r="L11" s="140"/>
    </row>
    <row r="12" spans="1:16" ht="15.6" customHeight="1" x14ac:dyDescent="0.25">
      <c r="A12" s="115" t="s">
        <v>33</v>
      </c>
      <c r="B12" s="116"/>
      <c r="C12" s="116"/>
      <c r="D12" s="116"/>
      <c r="E12" s="116"/>
      <c r="F12" s="116"/>
      <c r="G12" s="116"/>
      <c r="H12" s="116"/>
      <c r="I12" s="116"/>
      <c r="J12" s="116"/>
      <c r="K12" s="116"/>
      <c r="L12" s="116"/>
    </row>
    <row r="13" spans="1:16" ht="154.9" customHeight="1" x14ac:dyDescent="0.25">
      <c r="A13" s="123" t="s">
        <v>459</v>
      </c>
      <c r="B13" s="124"/>
      <c r="C13" s="124"/>
      <c r="D13" s="124"/>
      <c r="E13" s="124"/>
      <c r="F13" s="124"/>
      <c r="G13" s="124"/>
      <c r="H13" s="124"/>
      <c r="I13" s="124"/>
      <c r="J13" s="124"/>
      <c r="K13" s="124"/>
      <c r="L13" s="124"/>
      <c r="P13" s="79"/>
    </row>
    <row r="14" spans="1:16" ht="18.600000000000001" customHeight="1" x14ac:dyDescent="0.25">
      <c r="A14" s="115" t="s">
        <v>64</v>
      </c>
      <c r="B14" s="116"/>
      <c r="C14" s="116"/>
      <c r="D14" s="116"/>
      <c r="E14" s="116"/>
      <c r="F14" s="116"/>
      <c r="G14" s="116"/>
      <c r="H14" s="116"/>
      <c r="I14" s="116"/>
      <c r="J14" s="116"/>
      <c r="K14" s="116"/>
      <c r="L14" s="116"/>
    </row>
    <row r="15" spans="1:16" ht="17.45" customHeight="1" x14ac:dyDescent="0.25">
      <c r="A15" s="133" t="s">
        <v>93</v>
      </c>
      <c r="B15" s="134"/>
      <c r="C15" s="134"/>
      <c r="D15" s="134"/>
      <c r="E15" s="134"/>
      <c r="F15" s="134"/>
      <c r="G15" s="134"/>
      <c r="H15" s="134"/>
      <c r="I15" s="134"/>
      <c r="J15" s="134"/>
      <c r="K15" s="134"/>
      <c r="L15" s="134"/>
    </row>
    <row r="16" spans="1:16" ht="15.6" customHeight="1" x14ac:dyDescent="0.25">
      <c r="A16" s="115" t="s">
        <v>457</v>
      </c>
      <c r="B16" s="116"/>
      <c r="C16" s="116"/>
      <c r="D16" s="116"/>
      <c r="E16" s="116"/>
      <c r="F16" s="116"/>
      <c r="G16" s="125" t="s">
        <v>2</v>
      </c>
      <c r="H16" s="125"/>
      <c r="I16" s="125"/>
      <c r="J16" s="125"/>
      <c r="K16" s="125"/>
      <c r="L16" s="125"/>
    </row>
    <row r="17" spans="1:14" ht="34.15" customHeight="1" x14ac:dyDescent="0.25">
      <c r="A17" s="139" t="s">
        <v>458</v>
      </c>
      <c r="B17" s="140"/>
      <c r="C17" s="140"/>
      <c r="D17" s="140"/>
      <c r="E17" s="140"/>
      <c r="F17" s="140"/>
      <c r="G17" s="128"/>
      <c r="H17" s="128"/>
      <c r="I17" s="128"/>
      <c r="J17" s="128"/>
      <c r="K17" s="128"/>
      <c r="L17" s="128"/>
    </row>
    <row r="18" spans="1:14" ht="19.149999999999999" customHeight="1" x14ac:dyDescent="0.25">
      <c r="A18" s="115" t="s">
        <v>34</v>
      </c>
      <c r="B18" s="116"/>
      <c r="C18" s="116"/>
      <c r="D18" s="116"/>
      <c r="E18" s="116"/>
      <c r="F18" s="116"/>
      <c r="G18" s="116"/>
      <c r="H18" s="116"/>
      <c r="I18" s="116"/>
      <c r="J18" s="116"/>
      <c r="K18" s="116"/>
      <c r="L18" s="116"/>
    </row>
    <row r="19" spans="1:14" x14ac:dyDescent="0.25">
      <c r="A19" s="206" t="s">
        <v>454</v>
      </c>
      <c r="B19" s="206"/>
      <c r="C19" s="206"/>
      <c r="D19" s="206"/>
      <c r="E19" s="206"/>
      <c r="F19" s="206"/>
      <c r="G19" s="206"/>
      <c r="H19" s="206"/>
      <c r="I19" s="206"/>
      <c r="J19" s="206"/>
      <c r="K19" s="206"/>
      <c r="L19" s="206"/>
    </row>
    <row r="20" spans="1:14"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4" ht="14.45" customHeight="1" x14ac:dyDescent="0.25">
      <c r="A21" s="108" t="s">
        <v>455</v>
      </c>
      <c r="B21" s="109"/>
      <c r="C21" s="109"/>
      <c r="D21" s="109"/>
      <c r="E21" s="109"/>
      <c r="F21" s="109"/>
      <c r="G21" s="109"/>
      <c r="H21" s="109"/>
      <c r="I21" s="109"/>
      <c r="J21" s="109"/>
      <c r="K21" s="109"/>
      <c r="L21" s="110"/>
    </row>
    <row r="22" spans="1:14" ht="15.6" customHeight="1" x14ac:dyDescent="0.25">
      <c r="A22" s="115" t="s">
        <v>4</v>
      </c>
      <c r="B22" s="116"/>
      <c r="C22" s="116"/>
      <c r="D22" s="116"/>
      <c r="E22" s="116"/>
      <c r="F22" s="116"/>
      <c r="G22" s="116"/>
      <c r="H22" s="116"/>
      <c r="I22" s="116"/>
      <c r="J22" s="116"/>
      <c r="K22" s="116"/>
      <c r="L22" s="116"/>
    </row>
    <row r="23" spans="1:14" ht="14.45" customHeight="1" x14ac:dyDescent="0.25">
      <c r="A23" s="144"/>
      <c r="B23" s="145"/>
      <c r="C23" s="145"/>
      <c r="D23" s="145"/>
      <c r="E23" s="145"/>
      <c r="F23" s="145"/>
      <c r="G23" s="145"/>
      <c r="H23" s="145"/>
      <c r="I23" s="145"/>
      <c r="J23" s="145"/>
      <c r="K23" s="145"/>
      <c r="L23" s="145"/>
    </row>
    <row r="24" spans="1:14" ht="15.6" customHeight="1" x14ac:dyDescent="0.25">
      <c r="A24" s="115" t="s">
        <v>5</v>
      </c>
      <c r="B24" s="116"/>
      <c r="C24" s="116"/>
      <c r="D24" s="116"/>
      <c r="E24" s="116"/>
      <c r="F24" s="116"/>
      <c r="G24" s="116"/>
      <c r="H24" s="116"/>
      <c r="I24" s="116"/>
      <c r="J24" s="116"/>
      <c r="K24" s="116"/>
      <c r="L24" s="116"/>
    </row>
    <row r="25" spans="1:14" x14ac:dyDescent="0.25">
      <c r="A25" s="117"/>
      <c r="B25" s="118"/>
      <c r="C25" s="118"/>
      <c r="D25" s="118"/>
      <c r="E25" s="118"/>
      <c r="F25" s="118"/>
      <c r="G25" s="118"/>
      <c r="H25" s="118"/>
      <c r="I25" s="118"/>
      <c r="J25" s="118"/>
      <c r="K25" s="118"/>
      <c r="L25" s="118"/>
    </row>
    <row r="26" spans="1:14" ht="17.45" customHeight="1" x14ac:dyDescent="0.25">
      <c r="A26" s="111" t="s">
        <v>48</v>
      </c>
      <c r="B26" s="112"/>
      <c r="C26" s="112"/>
      <c r="D26" s="112"/>
      <c r="E26" s="112"/>
      <c r="F26" s="112"/>
      <c r="G26" s="112"/>
      <c r="H26" s="112"/>
      <c r="I26" s="112"/>
      <c r="J26" s="112"/>
      <c r="K26" s="112"/>
      <c r="L26" s="112"/>
    </row>
    <row r="27" spans="1:14" ht="150.6" customHeight="1" x14ac:dyDescent="0.25">
      <c r="A27" s="78" t="s">
        <v>452</v>
      </c>
      <c r="B27" s="211" t="s">
        <v>453</v>
      </c>
      <c r="C27" s="211"/>
      <c r="D27" s="211"/>
      <c r="E27" s="211"/>
      <c r="F27" s="211"/>
      <c r="G27" s="211"/>
      <c r="H27" s="211"/>
      <c r="I27" s="211"/>
      <c r="J27" s="211"/>
      <c r="K27" s="211"/>
      <c r="L27" s="211"/>
    </row>
    <row r="28" spans="1:14" ht="15.6" customHeight="1" x14ac:dyDescent="0.25">
      <c r="A28" s="115" t="s">
        <v>7</v>
      </c>
      <c r="B28" s="116"/>
      <c r="C28" s="116"/>
      <c r="D28" s="116"/>
      <c r="E28" s="116"/>
      <c r="F28" s="116"/>
      <c r="G28" s="116"/>
      <c r="H28" s="116"/>
      <c r="I28" s="116"/>
      <c r="J28" s="116"/>
      <c r="K28" s="116"/>
      <c r="L28" s="116"/>
    </row>
    <row r="29" spans="1:14" ht="16.899999999999999" customHeight="1" x14ac:dyDescent="0.25">
      <c r="A29" s="192" t="s">
        <v>447</v>
      </c>
      <c r="B29" s="192"/>
      <c r="C29" s="192"/>
      <c r="D29" s="192"/>
      <c r="E29" s="192"/>
      <c r="F29" s="192"/>
      <c r="G29" s="122">
        <v>220</v>
      </c>
      <c r="H29" s="122"/>
      <c r="I29" s="122"/>
      <c r="J29" s="122"/>
      <c r="K29" s="122"/>
      <c r="L29" s="122"/>
    </row>
    <row r="30" spans="1:14" x14ac:dyDescent="0.25">
      <c r="A30" s="192" t="s">
        <v>456</v>
      </c>
      <c r="B30" s="192"/>
      <c r="C30" s="192"/>
      <c r="D30" s="192"/>
      <c r="E30" s="192"/>
      <c r="F30" s="192"/>
      <c r="G30" s="122">
        <v>7000</v>
      </c>
      <c r="H30" s="122"/>
      <c r="I30" s="122"/>
      <c r="J30" s="122"/>
      <c r="K30" s="122"/>
      <c r="L30" s="122"/>
    </row>
    <row r="31" spans="1:14" x14ac:dyDescent="0.25">
      <c r="A31" s="192" t="s">
        <v>8</v>
      </c>
      <c r="B31" s="192"/>
      <c r="C31" s="192"/>
      <c r="D31" s="192"/>
      <c r="E31" s="192"/>
      <c r="F31" s="192"/>
      <c r="G31" s="122"/>
      <c r="H31" s="122"/>
      <c r="I31" s="122"/>
      <c r="J31" s="122"/>
      <c r="K31" s="122"/>
      <c r="L31" s="122"/>
    </row>
    <row r="32" spans="1:14" x14ac:dyDescent="0.25">
      <c r="A32" s="119" t="s">
        <v>9</v>
      </c>
      <c r="B32" s="119"/>
      <c r="C32" s="119"/>
      <c r="D32" s="119"/>
      <c r="E32" s="119"/>
      <c r="F32" s="119"/>
      <c r="G32" s="120">
        <f>SUM(G29:L31)</f>
        <v>7220</v>
      </c>
      <c r="H32" s="120"/>
      <c r="I32" s="120"/>
      <c r="J32" s="120"/>
      <c r="K32" s="120"/>
      <c r="L32" s="120"/>
      <c r="N32" t="s">
        <v>448</v>
      </c>
    </row>
    <row r="33" spans="1:15" ht="15.6" customHeight="1" x14ac:dyDescent="0.25">
      <c r="A33" s="115" t="s">
        <v>10</v>
      </c>
      <c r="B33" s="116"/>
      <c r="C33" s="116"/>
      <c r="D33" s="116"/>
      <c r="E33" s="116"/>
      <c r="F33" s="116"/>
      <c r="G33" s="116"/>
      <c r="H33" s="116"/>
      <c r="I33" s="116"/>
      <c r="J33" s="116"/>
      <c r="K33" s="116"/>
      <c r="L33" s="116"/>
      <c r="N33" t="s">
        <v>447</v>
      </c>
      <c r="O33" t="s">
        <v>446</v>
      </c>
    </row>
    <row r="34" spans="1:15" x14ac:dyDescent="0.25">
      <c r="A34" s="17" t="s">
        <v>212</v>
      </c>
      <c r="B34" s="17" t="s">
        <v>210</v>
      </c>
      <c r="C34" s="17">
        <v>2024</v>
      </c>
      <c r="D34" s="17">
        <v>2025</v>
      </c>
      <c r="E34" s="17">
        <v>2026</v>
      </c>
      <c r="F34" s="17">
        <v>2027</v>
      </c>
      <c r="G34" s="17">
        <v>2028</v>
      </c>
      <c r="H34" s="17">
        <v>2029</v>
      </c>
      <c r="I34" s="17">
        <v>2030</v>
      </c>
      <c r="J34" s="17">
        <v>2031</v>
      </c>
      <c r="K34" s="17">
        <v>2032</v>
      </c>
      <c r="L34" s="17">
        <v>2033</v>
      </c>
      <c r="M34" s="17">
        <v>2034</v>
      </c>
      <c r="N34" s="41" t="s">
        <v>215</v>
      </c>
    </row>
    <row r="35" spans="1:15" x14ac:dyDescent="0.25">
      <c r="A35" s="37" t="s">
        <v>445</v>
      </c>
      <c r="B35" s="39">
        <v>0.5</v>
      </c>
      <c r="C35" s="38">
        <f t="shared" ref="C35:M35" si="0">C38*$B$35</f>
        <v>0</v>
      </c>
      <c r="D35" s="38">
        <f t="shared" si="0"/>
        <v>0</v>
      </c>
      <c r="E35" s="38">
        <f t="shared" si="0"/>
        <v>0</v>
      </c>
      <c r="F35" s="38">
        <f t="shared" si="0"/>
        <v>0</v>
      </c>
      <c r="G35" s="38">
        <f t="shared" si="0"/>
        <v>0</v>
      </c>
      <c r="H35" s="38">
        <f t="shared" si="0"/>
        <v>0</v>
      </c>
      <c r="I35" s="38">
        <f t="shared" si="0"/>
        <v>0</v>
      </c>
      <c r="J35" s="38">
        <f t="shared" si="0"/>
        <v>0</v>
      </c>
      <c r="K35" s="38">
        <f t="shared" si="0"/>
        <v>0</v>
      </c>
      <c r="L35" s="38">
        <f t="shared" si="0"/>
        <v>0</v>
      </c>
      <c r="M35" s="38">
        <f t="shared" si="0"/>
        <v>0</v>
      </c>
      <c r="N35" s="40">
        <f>SUM(C35:M35)</f>
        <v>0</v>
      </c>
    </row>
    <row r="36" spans="1:15" x14ac:dyDescent="0.25">
      <c r="A36" s="37" t="s">
        <v>444</v>
      </c>
      <c r="B36" s="39">
        <v>0.3</v>
      </c>
      <c r="C36" s="38">
        <f t="shared" ref="C36:M36" si="1">C38*B36</f>
        <v>0</v>
      </c>
      <c r="D36" s="38">
        <f t="shared" si="1"/>
        <v>0</v>
      </c>
      <c r="E36" s="38">
        <f t="shared" si="1"/>
        <v>0</v>
      </c>
      <c r="F36" s="38">
        <f t="shared" si="1"/>
        <v>0</v>
      </c>
      <c r="G36" s="38">
        <f t="shared" si="1"/>
        <v>0</v>
      </c>
      <c r="H36" s="38">
        <f t="shared" si="1"/>
        <v>0</v>
      </c>
      <c r="I36" s="38">
        <f t="shared" si="1"/>
        <v>0</v>
      </c>
      <c r="J36" s="38">
        <f t="shared" si="1"/>
        <v>0</v>
      </c>
      <c r="K36" s="38">
        <f t="shared" si="1"/>
        <v>0</v>
      </c>
      <c r="L36" s="38">
        <f t="shared" si="1"/>
        <v>0</v>
      </c>
      <c r="M36" s="38">
        <f t="shared" si="1"/>
        <v>0</v>
      </c>
      <c r="N36" s="40">
        <f>SUM(C36:M36)</f>
        <v>0</v>
      </c>
    </row>
    <row r="37" spans="1:15" ht="30" x14ac:dyDescent="0.25">
      <c r="A37" s="37" t="s">
        <v>443</v>
      </c>
      <c r="B37" s="39">
        <f>1-B35-B36</f>
        <v>0.2</v>
      </c>
      <c r="C37" s="38">
        <f t="shared" ref="C37:M37" si="2">C38*$B$37</f>
        <v>0</v>
      </c>
      <c r="D37" s="38">
        <f t="shared" si="2"/>
        <v>0</v>
      </c>
      <c r="E37" s="38">
        <f t="shared" si="2"/>
        <v>0</v>
      </c>
      <c r="F37" s="38">
        <f t="shared" si="2"/>
        <v>0</v>
      </c>
      <c r="G37" s="38">
        <f t="shared" si="2"/>
        <v>0</v>
      </c>
      <c r="H37" s="38">
        <f t="shared" si="2"/>
        <v>0</v>
      </c>
      <c r="I37" s="38">
        <f t="shared" si="2"/>
        <v>0</v>
      </c>
      <c r="J37" s="38">
        <f t="shared" si="2"/>
        <v>0</v>
      </c>
      <c r="K37" s="38">
        <f t="shared" si="2"/>
        <v>0</v>
      </c>
      <c r="L37" s="38">
        <f t="shared" si="2"/>
        <v>0</v>
      </c>
      <c r="M37" s="38">
        <f t="shared" si="2"/>
        <v>0</v>
      </c>
      <c r="N37" s="40">
        <f>SUM(C37:M37)</f>
        <v>0</v>
      </c>
    </row>
    <row r="38" spans="1:15" x14ac:dyDescent="0.25">
      <c r="A38" s="130" t="s">
        <v>214</v>
      </c>
      <c r="B38" s="131"/>
      <c r="C38" s="40"/>
      <c r="D38" s="40"/>
      <c r="E38" s="40"/>
      <c r="F38" s="40"/>
      <c r="G38" s="40"/>
      <c r="H38" s="40"/>
      <c r="I38" s="40"/>
      <c r="J38" s="40"/>
      <c r="K38" s="40"/>
      <c r="L38" s="40"/>
      <c r="M38" s="40"/>
      <c r="N38" s="40">
        <f>SUM(C38:M38)</f>
        <v>0</v>
      </c>
    </row>
  </sheetData>
  <mergeCells count="41">
    <mergeCell ref="A38:B38"/>
    <mergeCell ref="A16:F16"/>
    <mergeCell ref="G16:L16"/>
    <mergeCell ref="A17:F17"/>
    <mergeCell ref="A29:F29"/>
    <mergeCell ref="A30:F30"/>
    <mergeCell ref="G29:L29"/>
    <mergeCell ref="G30:L30"/>
    <mergeCell ref="A33:L33"/>
    <mergeCell ref="A26:L26"/>
    <mergeCell ref="A25:L25"/>
    <mergeCell ref="A19:L19"/>
    <mergeCell ref="A28:L28"/>
    <mergeCell ref="A22:L22"/>
    <mergeCell ref="A23:L23"/>
    <mergeCell ref="A24:L24"/>
    <mergeCell ref="A1:L1"/>
    <mergeCell ref="A4:L4"/>
    <mergeCell ref="A9:F9"/>
    <mergeCell ref="A10:L10"/>
    <mergeCell ref="A3:L3"/>
    <mergeCell ref="A21:L21"/>
    <mergeCell ref="A2:L2"/>
    <mergeCell ref="A5:F5"/>
    <mergeCell ref="A6:F6"/>
    <mergeCell ref="A7:F7"/>
    <mergeCell ref="A8:F8"/>
    <mergeCell ref="G5:L5"/>
    <mergeCell ref="G6:L9"/>
    <mergeCell ref="A11:L11"/>
    <mergeCell ref="A12:L12"/>
    <mergeCell ref="A13:L13"/>
    <mergeCell ref="A14:L14"/>
    <mergeCell ref="A15:L15"/>
    <mergeCell ref="G17:L17"/>
    <mergeCell ref="A18:L18"/>
    <mergeCell ref="A31:F31"/>
    <mergeCell ref="A32:F32"/>
    <mergeCell ref="G31:L31"/>
    <mergeCell ref="G32:L32"/>
    <mergeCell ref="B27:L27"/>
  </mergeCells>
  <printOptions horizontalCentered="1"/>
  <pageMargins left="0.70866141732283472" right="0.70866141732283472" top="0.74803149606299213" bottom="0.74803149606299213" header="0.31496062992125984" footer="0.31496062992125984"/>
  <pageSetup paperSize="9" scale="58" fitToHeight="2"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5E4BA-0506-4AF5-BD04-C5038670F280}">
  <sheetPr>
    <tabColor rgb="FFD1178A"/>
    <pageSetUpPr fitToPage="1"/>
  </sheetPr>
  <dimension ref="A1:N36"/>
  <sheetViews>
    <sheetView zoomScaleNormal="100" workbookViewId="0">
      <selection activeCell="A2" sqref="A2:L2"/>
    </sheetView>
  </sheetViews>
  <sheetFormatPr baseColWidth="10" defaultRowHeight="15" x14ac:dyDescent="0.25"/>
  <cols>
    <col min="1" max="1" width="13.28515625" bestFit="1" customWidth="1"/>
    <col min="2" max="2" width="8.7109375" customWidth="1"/>
    <col min="3" max="3" width="10.28515625" bestFit="1" customWidth="1"/>
    <col min="4" max="12" width="8.7109375" customWidth="1"/>
    <col min="13" max="13" width="5.85546875" bestFit="1" customWidth="1"/>
    <col min="14" max="14" width="12.7109375" bestFit="1" customWidth="1"/>
  </cols>
  <sheetData>
    <row r="1" spans="1:12" ht="45" customHeight="1" x14ac:dyDescent="0.25">
      <c r="A1" s="212" t="s">
        <v>524</v>
      </c>
      <c r="B1" s="213"/>
      <c r="C1" s="213"/>
      <c r="D1" s="213"/>
      <c r="E1" s="213"/>
      <c r="F1" s="213"/>
      <c r="G1" s="213"/>
      <c r="H1" s="213"/>
      <c r="I1" s="213"/>
      <c r="J1" s="213"/>
      <c r="K1" s="213"/>
      <c r="L1" s="213"/>
    </row>
    <row r="2" spans="1:12" ht="49.15" customHeight="1" x14ac:dyDescent="0.25">
      <c r="A2" s="212" t="s">
        <v>190</v>
      </c>
      <c r="B2" s="213"/>
      <c r="C2" s="213"/>
      <c r="D2" s="213"/>
      <c r="E2" s="213"/>
      <c r="F2" s="213"/>
      <c r="G2" s="213"/>
      <c r="H2" s="213"/>
      <c r="I2" s="213"/>
      <c r="J2" s="213"/>
      <c r="K2" s="213"/>
      <c r="L2" s="213"/>
    </row>
    <row r="3" spans="1:12" ht="50.45" customHeight="1" x14ac:dyDescent="0.25">
      <c r="A3" s="212" t="s">
        <v>472</v>
      </c>
      <c r="B3" s="213"/>
      <c r="C3" s="213"/>
      <c r="D3" s="213"/>
      <c r="E3" s="213"/>
      <c r="F3" s="213"/>
      <c r="G3" s="213"/>
      <c r="H3" s="213"/>
      <c r="I3" s="213"/>
      <c r="J3" s="213"/>
      <c r="K3" s="213"/>
      <c r="L3" s="213"/>
    </row>
    <row r="4" spans="1:12" ht="15.6" customHeight="1" x14ac:dyDescent="0.25">
      <c r="A4" s="115" t="s">
        <v>31</v>
      </c>
      <c r="B4" s="116"/>
      <c r="C4" s="116"/>
      <c r="D4" s="116"/>
      <c r="E4" s="116"/>
      <c r="F4" s="116"/>
      <c r="G4" s="116"/>
      <c r="H4" s="116"/>
      <c r="I4" s="116"/>
      <c r="J4" s="116"/>
      <c r="K4" s="116"/>
      <c r="L4" s="116"/>
    </row>
    <row r="5" spans="1:12" x14ac:dyDescent="0.25">
      <c r="A5" s="137" t="s">
        <v>88</v>
      </c>
      <c r="B5" s="138"/>
      <c r="C5" s="138"/>
      <c r="D5" s="138"/>
      <c r="E5" s="138"/>
      <c r="F5" s="138"/>
      <c r="G5" s="129" t="s">
        <v>32</v>
      </c>
      <c r="H5" s="129"/>
      <c r="I5" s="129"/>
      <c r="J5" s="129"/>
      <c r="K5" s="129"/>
      <c r="L5" s="129"/>
    </row>
    <row r="6" spans="1:12" ht="32.450000000000003" customHeight="1" x14ac:dyDescent="0.25">
      <c r="A6" s="137" t="s">
        <v>469</v>
      </c>
      <c r="B6" s="138"/>
      <c r="C6" s="138"/>
      <c r="D6" s="138"/>
      <c r="E6" s="138"/>
      <c r="F6" s="138"/>
      <c r="G6" s="132"/>
      <c r="H6" s="132"/>
      <c r="I6" s="132"/>
      <c r="J6" s="132"/>
      <c r="K6" s="132"/>
      <c r="L6" s="132"/>
    </row>
    <row r="7" spans="1:12" ht="32.450000000000003" customHeight="1" x14ac:dyDescent="0.25">
      <c r="A7" s="137" t="s">
        <v>470</v>
      </c>
      <c r="B7" s="138"/>
      <c r="C7" s="138"/>
      <c r="D7" s="138"/>
      <c r="E7" s="138"/>
      <c r="F7" s="138"/>
      <c r="G7" s="132"/>
      <c r="H7" s="132"/>
      <c r="I7" s="132"/>
      <c r="J7" s="132"/>
      <c r="K7" s="132"/>
      <c r="L7" s="132"/>
    </row>
    <row r="8" spans="1:12" ht="32.450000000000003" customHeight="1" x14ac:dyDescent="0.25">
      <c r="A8" s="137" t="s">
        <v>471</v>
      </c>
      <c r="B8" s="138"/>
      <c r="C8" s="138"/>
      <c r="D8" s="138"/>
      <c r="E8" s="138"/>
      <c r="F8" s="138"/>
      <c r="G8" s="132"/>
      <c r="H8" s="132"/>
      <c r="I8" s="132"/>
      <c r="J8" s="132"/>
      <c r="K8" s="132"/>
      <c r="L8" s="132"/>
    </row>
    <row r="9" spans="1:12" ht="31.15" customHeight="1" x14ac:dyDescent="0.25">
      <c r="A9" s="137" t="s">
        <v>125</v>
      </c>
      <c r="B9" s="138"/>
      <c r="C9" s="138"/>
      <c r="D9" s="138"/>
      <c r="E9" s="138"/>
      <c r="F9" s="138"/>
      <c r="G9" s="132"/>
      <c r="H9" s="132"/>
      <c r="I9" s="132"/>
      <c r="J9" s="132"/>
      <c r="K9" s="132"/>
      <c r="L9" s="132"/>
    </row>
    <row r="10" spans="1:12" ht="15.6" customHeight="1" x14ac:dyDescent="0.25">
      <c r="A10" s="115" t="s">
        <v>0</v>
      </c>
      <c r="B10" s="116"/>
      <c r="C10" s="116"/>
      <c r="D10" s="116"/>
      <c r="E10" s="116"/>
      <c r="F10" s="116"/>
      <c r="G10" s="116"/>
      <c r="H10" s="116"/>
      <c r="I10" s="116"/>
      <c r="J10" s="116"/>
      <c r="K10" s="116"/>
      <c r="L10" s="116"/>
    </row>
    <row r="11" spans="1:12" x14ac:dyDescent="0.25">
      <c r="A11" s="139" t="s">
        <v>340</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370.9" customHeight="1" x14ac:dyDescent="0.25">
      <c r="A13" s="123" t="s">
        <v>467</v>
      </c>
      <c r="B13" s="124"/>
      <c r="C13" s="124"/>
      <c r="D13" s="124"/>
      <c r="E13" s="124"/>
      <c r="F13" s="124"/>
      <c r="G13" s="124"/>
      <c r="H13" s="124"/>
      <c r="I13" s="124"/>
      <c r="J13" s="124"/>
      <c r="K13" s="124"/>
      <c r="L13" s="124"/>
    </row>
    <row r="14" spans="1:12" ht="18.600000000000001" customHeight="1" x14ac:dyDescent="0.25">
      <c r="A14" s="115" t="s">
        <v>64</v>
      </c>
      <c r="B14" s="116"/>
      <c r="C14" s="116"/>
      <c r="D14" s="116"/>
      <c r="E14" s="116"/>
      <c r="F14" s="116"/>
      <c r="G14" s="116"/>
      <c r="H14" s="116"/>
      <c r="I14" s="116"/>
      <c r="J14" s="116"/>
      <c r="K14" s="116"/>
      <c r="L14" s="116"/>
    </row>
    <row r="15" spans="1:12" ht="17.45" customHeight="1" x14ac:dyDescent="0.25">
      <c r="A15" s="133"/>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4" x14ac:dyDescent="0.25">
      <c r="A17" s="139" t="s">
        <v>466</v>
      </c>
      <c r="B17" s="140"/>
      <c r="C17" s="140"/>
      <c r="D17" s="140"/>
      <c r="E17" s="140"/>
      <c r="F17" s="140"/>
      <c r="G17" s="128" t="s">
        <v>465</v>
      </c>
      <c r="H17" s="128"/>
      <c r="I17" s="128"/>
      <c r="J17" s="128"/>
      <c r="K17" s="128"/>
      <c r="L17" s="128"/>
    </row>
    <row r="18" spans="1:14" ht="19.149999999999999" customHeight="1" x14ac:dyDescent="0.25">
      <c r="A18" s="115" t="s">
        <v>34</v>
      </c>
      <c r="B18" s="116"/>
      <c r="C18" s="116"/>
      <c r="D18" s="116"/>
      <c r="E18" s="116"/>
      <c r="F18" s="116"/>
      <c r="G18" s="116"/>
      <c r="H18" s="116"/>
      <c r="I18" s="116"/>
      <c r="J18" s="116"/>
      <c r="K18" s="116"/>
      <c r="L18" s="116"/>
    </row>
    <row r="19" spans="1:14" x14ac:dyDescent="0.25">
      <c r="A19" s="206" t="s">
        <v>72</v>
      </c>
      <c r="B19" s="206"/>
      <c r="C19" s="206"/>
      <c r="D19" s="206"/>
      <c r="E19" s="206"/>
      <c r="F19" s="206"/>
      <c r="G19" s="206"/>
      <c r="H19" s="206"/>
      <c r="I19" s="206"/>
      <c r="J19" s="206"/>
      <c r="K19" s="206"/>
      <c r="L19" s="206"/>
    </row>
    <row r="20" spans="1:14"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4" ht="14.45" customHeight="1" x14ac:dyDescent="0.25">
      <c r="A21" s="16"/>
      <c r="B21" s="16"/>
      <c r="C21" s="16"/>
      <c r="D21" s="108" t="s">
        <v>473</v>
      </c>
      <c r="E21" s="109"/>
      <c r="F21" s="109"/>
      <c r="G21" s="109"/>
      <c r="H21" s="109"/>
      <c r="I21" s="109"/>
      <c r="J21" s="109"/>
      <c r="K21" s="110"/>
      <c r="L21" s="16"/>
    </row>
    <row r="22" spans="1:14" ht="15.6" customHeight="1" x14ac:dyDescent="0.25">
      <c r="A22" s="115" t="s">
        <v>4</v>
      </c>
      <c r="B22" s="116"/>
      <c r="C22" s="116"/>
      <c r="D22" s="116"/>
      <c r="E22" s="116"/>
      <c r="F22" s="116"/>
      <c r="G22" s="116"/>
      <c r="H22" s="116"/>
      <c r="I22" s="116"/>
      <c r="J22" s="116"/>
      <c r="K22" s="116"/>
      <c r="L22" s="116"/>
    </row>
    <row r="23" spans="1:14" ht="14.45" customHeight="1" x14ac:dyDescent="0.25">
      <c r="A23" s="144"/>
      <c r="B23" s="145"/>
      <c r="C23" s="145"/>
      <c r="D23" s="145"/>
      <c r="E23" s="145"/>
      <c r="F23" s="145"/>
      <c r="G23" s="145"/>
      <c r="H23" s="145"/>
      <c r="I23" s="145"/>
      <c r="J23" s="145"/>
      <c r="K23" s="145"/>
      <c r="L23" s="145"/>
    </row>
    <row r="24" spans="1:14" ht="15.6" customHeight="1" x14ac:dyDescent="0.25">
      <c r="A24" s="115" t="s">
        <v>5</v>
      </c>
      <c r="B24" s="116"/>
      <c r="C24" s="116"/>
      <c r="D24" s="116"/>
      <c r="E24" s="116"/>
      <c r="F24" s="116"/>
      <c r="G24" s="116"/>
      <c r="H24" s="116"/>
      <c r="I24" s="116"/>
      <c r="J24" s="116"/>
      <c r="K24" s="116"/>
      <c r="L24" s="116"/>
    </row>
    <row r="25" spans="1:14" x14ac:dyDescent="0.25">
      <c r="A25" s="117"/>
      <c r="B25" s="118"/>
      <c r="C25" s="118"/>
      <c r="D25" s="118"/>
      <c r="E25" s="118"/>
      <c r="F25" s="118"/>
      <c r="G25" s="118"/>
      <c r="H25" s="118"/>
      <c r="I25" s="118"/>
      <c r="J25" s="118"/>
      <c r="K25" s="118"/>
      <c r="L25" s="118"/>
    </row>
    <row r="26" spans="1:14" ht="17.45" customHeight="1" x14ac:dyDescent="0.25">
      <c r="A26" s="111" t="s">
        <v>48</v>
      </c>
      <c r="B26" s="112"/>
      <c r="C26" s="112"/>
      <c r="D26" s="112"/>
      <c r="E26" s="112"/>
      <c r="F26" s="112"/>
      <c r="G26" s="112"/>
      <c r="H26" s="112"/>
      <c r="I26" s="112"/>
      <c r="J26" s="112"/>
      <c r="K26" s="112"/>
      <c r="L26" s="112"/>
    </row>
    <row r="27" spans="1:14" x14ac:dyDescent="0.25">
      <c r="A27" s="156"/>
      <c r="B27" s="106"/>
      <c r="C27" s="106"/>
      <c r="D27" s="106"/>
      <c r="E27" s="106"/>
      <c r="F27" s="106"/>
      <c r="G27" s="106"/>
      <c r="H27" s="106"/>
      <c r="I27" s="106"/>
      <c r="J27" s="106"/>
      <c r="K27" s="106"/>
      <c r="L27" s="106"/>
    </row>
    <row r="28" spans="1:14" ht="15.6" customHeight="1" x14ac:dyDescent="0.25">
      <c r="A28" s="115" t="s">
        <v>7</v>
      </c>
      <c r="B28" s="116"/>
      <c r="C28" s="116"/>
      <c r="D28" s="116"/>
      <c r="E28" s="116"/>
      <c r="F28" s="116"/>
      <c r="G28" s="116"/>
      <c r="H28" s="116"/>
      <c r="I28" s="116"/>
      <c r="J28" s="116"/>
      <c r="K28" s="116"/>
      <c r="L28" s="116"/>
    </row>
    <row r="29" spans="1:14" ht="16.899999999999999" customHeight="1" x14ac:dyDescent="0.25">
      <c r="A29" s="192" t="s">
        <v>468</v>
      </c>
      <c r="B29" s="192"/>
      <c r="C29" s="192"/>
      <c r="D29" s="192"/>
      <c r="E29" s="192"/>
      <c r="F29" s="192"/>
      <c r="G29" s="122" t="s">
        <v>463</v>
      </c>
      <c r="H29" s="122"/>
      <c r="I29" s="122"/>
      <c r="J29" s="122"/>
      <c r="K29" s="122"/>
      <c r="L29" s="122"/>
    </row>
    <row r="30" spans="1:14" x14ac:dyDescent="0.25">
      <c r="A30" s="119" t="s">
        <v>9</v>
      </c>
      <c r="B30" s="119"/>
      <c r="C30" s="119"/>
      <c r="D30" s="119"/>
      <c r="E30" s="119"/>
      <c r="F30" s="119"/>
      <c r="G30" s="120" t="s">
        <v>463</v>
      </c>
      <c r="H30" s="120"/>
      <c r="I30" s="120"/>
      <c r="J30" s="120"/>
      <c r="K30" s="120"/>
      <c r="L30" s="120"/>
    </row>
    <row r="31" spans="1:14" ht="15.6" customHeight="1" x14ac:dyDescent="0.25">
      <c r="A31" s="115" t="s">
        <v>10</v>
      </c>
      <c r="B31" s="116"/>
      <c r="C31" s="116"/>
      <c r="D31" s="116"/>
      <c r="E31" s="116"/>
      <c r="F31" s="116"/>
      <c r="G31" s="116"/>
      <c r="H31" s="116"/>
      <c r="I31" s="116"/>
      <c r="J31" s="116"/>
      <c r="K31" s="116"/>
      <c r="L31" s="116"/>
    </row>
    <row r="32" spans="1:14" x14ac:dyDescent="0.25">
      <c r="A32" s="17" t="s">
        <v>212</v>
      </c>
      <c r="B32" s="17" t="s">
        <v>210</v>
      </c>
      <c r="C32" s="17">
        <v>2024</v>
      </c>
      <c r="D32" s="17">
        <v>2025</v>
      </c>
      <c r="E32" s="17">
        <v>2026</v>
      </c>
      <c r="F32" s="17">
        <v>2027</v>
      </c>
      <c r="G32" s="17">
        <v>2028</v>
      </c>
      <c r="H32" s="17">
        <v>2029</v>
      </c>
      <c r="I32" s="17">
        <v>2030</v>
      </c>
      <c r="J32" s="17">
        <v>2031</v>
      </c>
      <c r="K32" s="17">
        <v>2032</v>
      </c>
      <c r="L32" s="17">
        <v>2033</v>
      </c>
      <c r="M32" s="17">
        <v>2034</v>
      </c>
      <c r="N32" s="41" t="s">
        <v>215</v>
      </c>
    </row>
    <row r="33" spans="1:14" x14ac:dyDescent="0.25">
      <c r="A33" s="37" t="s">
        <v>462</v>
      </c>
      <c r="B33" s="39">
        <v>0.8</v>
      </c>
      <c r="C33" s="38">
        <f t="shared" ref="C33:M33" si="0">C36*$B$33</f>
        <v>12000</v>
      </c>
      <c r="D33" s="38">
        <f t="shared" si="0"/>
        <v>0</v>
      </c>
      <c r="E33" s="38">
        <f t="shared" si="0"/>
        <v>0</v>
      </c>
      <c r="F33" s="38">
        <f t="shared" si="0"/>
        <v>0</v>
      </c>
      <c r="G33" s="38">
        <f t="shared" si="0"/>
        <v>0</v>
      </c>
      <c r="H33" s="38">
        <f t="shared" si="0"/>
        <v>0</v>
      </c>
      <c r="I33" s="38">
        <f t="shared" si="0"/>
        <v>0</v>
      </c>
      <c r="J33" s="38">
        <f t="shared" si="0"/>
        <v>0</v>
      </c>
      <c r="K33" s="38">
        <f t="shared" si="0"/>
        <v>0</v>
      </c>
      <c r="L33" s="38">
        <f t="shared" si="0"/>
        <v>0</v>
      </c>
      <c r="M33" s="38">
        <f t="shared" si="0"/>
        <v>0</v>
      </c>
      <c r="N33" s="40">
        <f>SUM(C33:M33)</f>
        <v>12000</v>
      </c>
    </row>
    <row r="34" spans="1:14" x14ac:dyDescent="0.25">
      <c r="A34" s="37" t="s">
        <v>461</v>
      </c>
      <c r="B34" s="39">
        <v>0.2</v>
      </c>
      <c r="C34" s="38">
        <f t="shared" ref="C34:M34" si="1">C36*B34</f>
        <v>3000</v>
      </c>
      <c r="D34" s="38">
        <f t="shared" si="1"/>
        <v>0</v>
      </c>
      <c r="E34" s="38">
        <f t="shared" si="1"/>
        <v>0</v>
      </c>
      <c r="F34" s="38">
        <f t="shared" si="1"/>
        <v>0</v>
      </c>
      <c r="G34" s="38">
        <f t="shared" si="1"/>
        <v>0</v>
      </c>
      <c r="H34" s="38">
        <f t="shared" si="1"/>
        <v>0</v>
      </c>
      <c r="I34" s="38">
        <f t="shared" si="1"/>
        <v>0</v>
      </c>
      <c r="J34" s="38">
        <f t="shared" si="1"/>
        <v>0</v>
      </c>
      <c r="K34" s="38">
        <f t="shared" si="1"/>
        <v>0</v>
      </c>
      <c r="L34" s="38">
        <f t="shared" si="1"/>
        <v>0</v>
      </c>
      <c r="M34" s="38">
        <f t="shared" si="1"/>
        <v>0</v>
      </c>
      <c r="N34" s="40">
        <f>SUM(C34:M34)</f>
        <v>3000</v>
      </c>
    </row>
    <row r="35" spans="1:14" ht="30" x14ac:dyDescent="0.25">
      <c r="A35" s="37" t="s">
        <v>443</v>
      </c>
      <c r="B35" s="39">
        <f>1-B33-B34</f>
        <v>0</v>
      </c>
      <c r="C35" s="38">
        <f t="shared" ref="C35:M35" si="2">C36*$B$35</f>
        <v>0</v>
      </c>
      <c r="D35" s="38">
        <f t="shared" si="2"/>
        <v>0</v>
      </c>
      <c r="E35" s="38">
        <f t="shared" si="2"/>
        <v>0</v>
      </c>
      <c r="F35" s="38">
        <f t="shared" si="2"/>
        <v>0</v>
      </c>
      <c r="G35" s="38">
        <f t="shared" si="2"/>
        <v>0</v>
      </c>
      <c r="H35" s="38">
        <f t="shared" si="2"/>
        <v>0</v>
      </c>
      <c r="I35" s="38">
        <f t="shared" si="2"/>
        <v>0</v>
      </c>
      <c r="J35" s="38">
        <f t="shared" si="2"/>
        <v>0</v>
      </c>
      <c r="K35" s="38">
        <f t="shared" si="2"/>
        <v>0</v>
      </c>
      <c r="L35" s="38">
        <f t="shared" si="2"/>
        <v>0</v>
      </c>
      <c r="M35" s="38">
        <f t="shared" si="2"/>
        <v>0</v>
      </c>
      <c r="N35" s="40">
        <f>SUM(C35:M35)</f>
        <v>0</v>
      </c>
    </row>
    <row r="36" spans="1:14" x14ac:dyDescent="0.25">
      <c r="A36" s="130" t="s">
        <v>214</v>
      </c>
      <c r="B36" s="131"/>
      <c r="C36" s="40">
        <v>15000</v>
      </c>
      <c r="D36" s="40"/>
      <c r="E36" s="40"/>
      <c r="F36" s="40"/>
      <c r="G36" s="40"/>
      <c r="H36" s="40"/>
      <c r="I36" s="40"/>
      <c r="J36" s="40"/>
      <c r="K36" s="40"/>
      <c r="L36" s="40"/>
      <c r="M36" s="40"/>
      <c r="N36" s="40">
        <f>SUM(C36:M36)</f>
        <v>15000</v>
      </c>
    </row>
  </sheetData>
  <mergeCells count="37">
    <mergeCell ref="A1:L1"/>
    <mergeCell ref="A2:L2"/>
    <mergeCell ref="A3:L3"/>
    <mergeCell ref="A4:L4"/>
    <mergeCell ref="A5:F5"/>
    <mergeCell ref="G5:L5"/>
    <mergeCell ref="A27:L27"/>
    <mergeCell ref="A16:F16"/>
    <mergeCell ref="G16:L16"/>
    <mergeCell ref="A17:F17"/>
    <mergeCell ref="G17:L17"/>
    <mergeCell ref="A18:L18"/>
    <mergeCell ref="A19:L19"/>
    <mergeCell ref="A22:L22"/>
    <mergeCell ref="A23:L23"/>
    <mergeCell ref="A24:L24"/>
    <mergeCell ref="A30:F30"/>
    <mergeCell ref="G30:L30"/>
    <mergeCell ref="A31:L31"/>
    <mergeCell ref="A36:B36"/>
    <mergeCell ref="A28:L28"/>
    <mergeCell ref="A29:F29"/>
    <mergeCell ref="G29:L29"/>
    <mergeCell ref="G6:L9"/>
    <mergeCell ref="D21:K21"/>
    <mergeCell ref="A25:L25"/>
    <mergeCell ref="A26:L26"/>
    <mergeCell ref="A9:F9"/>
    <mergeCell ref="A10:L10"/>
    <mergeCell ref="A11:L11"/>
    <mergeCell ref="A12:L12"/>
    <mergeCell ref="A13:L13"/>
    <mergeCell ref="A14:L14"/>
    <mergeCell ref="A15:L15"/>
    <mergeCell ref="A6:F6"/>
    <mergeCell ref="A7:F7"/>
    <mergeCell ref="A8:F8"/>
  </mergeCells>
  <printOptions horizontalCentered="1"/>
  <pageMargins left="0.70866141732283472" right="0.70866141732283472" top="0.74803149606299213" bottom="0.74803149606299213" header="0.31496062992125984" footer="0.31496062992125984"/>
  <pageSetup paperSize="9" scale="67" fitToHeight="2"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90869-D237-445B-82C7-CCDBAAFE5A10}">
  <sheetPr>
    <tabColor rgb="FFD1178A"/>
    <pageSetUpPr fitToPage="1"/>
  </sheetPr>
  <dimension ref="A1:N36"/>
  <sheetViews>
    <sheetView zoomScaleNormal="100" workbookViewId="0">
      <selection activeCell="A2" sqref="A2:L2"/>
    </sheetView>
  </sheetViews>
  <sheetFormatPr baseColWidth="10" defaultRowHeight="15" x14ac:dyDescent="0.25"/>
  <cols>
    <col min="1" max="1" width="13.28515625" bestFit="1" customWidth="1"/>
    <col min="2" max="2" width="5.42578125" bestFit="1" customWidth="1"/>
    <col min="3" max="3" width="10.28515625" bestFit="1" customWidth="1"/>
    <col min="4" max="12" width="8.7109375" customWidth="1"/>
    <col min="13" max="13" width="5.85546875" bestFit="1" customWidth="1"/>
    <col min="14" max="14" width="12.7109375" bestFit="1" customWidth="1"/>
  </cols>
  <sheetData>
    <row r="1" spans="1:12" ht="45" customHeight="1" x14ac:dyDescent="0.25">
      <c r="A1" s="212" t="s">
        <v>525</v>
      </c>
      <c r="B1" s="213"/>
      <c r="C1" s="213"/>
      <c r="D1" s="213"/>
      <c r="E1" s="213"/>
      <c r="F1" s="213"/>
      <c r="G1" s="213"/>
      <c r="H1" s="213"/>
      <c r="I1" s="213"/>
      <c r="J1" s="213"/>
      <c r="K1" s="213"/>
      <c r="L1" s="213"/>
    </row>
    <row r="2" spans="1:12" ht="49.15" customHeight="1" x14ac:dyDescent="0.25">
      <c r="A2" s="212" t="s">
        <v>190</v>
      </c>
      <c r="B2" s="213"/>
      <c r="C2" s="213"/>
      <c r="D2" s="213"/>
      <c r="E2" s="213"/>
      <c r="F2" s="213"/>
      <c r="G2" s="213"/>
      <c r="H2" s="213"/>
      <c r="I2" s="213"/>
      <c r="J2" s="213"/>
      <c r="K2" s="213"/>
      <c r="L2" s="213"/>
    </row>
    <row r="3" spans="1:12" ht="50.45" customHeight="1" x14ac:dyDescent="0.25">
      <c r="A3" s="214" t="s">
        <v>517</v>
      </c>
      <c r="B3" s="215"/>
      <c r="C3" s="215"/>
      <c r="D3" s="215"/>
      <c r="E3" s="215"/>
      <c r="F3" s="215"/>
      <c r="G3" s="215"/>
      <c r="H3" s="215"/>
      <c r="I3" s="215"/>
      <c r="J3" s="215"/>
      <c r="K3" s="215"/>
      <c r="L3" s="215"/>
    </row>
    <row r="4" spans="1:12" ht="15.6" customHeight="1" x14ac:dyDescent="0.25">
      <c r="A4" s="115" t="s">
        <v>31</v>
      </c>
      <c r="B4" s="116"/>
      <c r="C4" s="116"/>
      <c r="D4" s="116"/>
      <c r="E4" s="116"/>
      <c r="F4" s="116"/>
      <c r="G4" s="116"/>
      <c r="H4" s="116"/>
      <c r="I4" s="116"/>
      <c r="J4" s="116"/>
      <c r="K4" s="116"/>
      <c r="L4" s="116"/>
    </row>
    <row r="5" spans="1:12" ht="15.6" customHeight="1" x14ac:dyDescent="0.25">
      <c r="A5" s="137" t="s">
        <v>65</v>
      </c>
      <c r="B5" s="138"/>
      <c r="C5" s="138"/>
      <c r="D5" s="138"/>
      <c r="E5" s="138"/>
      <c r="F5" s="138"/>
      <c r="G5" s="129" t="s">
        <v>32</v>
      </c>
      <c r="H5" s="129"/>
      <c r="I5" s="129"/>
      <c r="J5" s="129"/>
      <c r="K5" s="129"/>
      <c r="L5" s="129"/>
    </row>
    <row r="6" spans="1:12" ht="31.15" customHeight="1" x14ac:dyDescent="0.25">
      <c r="A6" s="137" t="s">
        <v>477</v>
      </c>
      <c r="B6" s="138"/>
      <c r="C6" s="138"/>
      <c r="D6" s="138"/>
      <c r="E6" s="138"/>
      <c r="F6" s="138"/>
      <c r="G6" s="132"/>
      <c r="H6" s="132"/>
      <c r="I6" s="132"/>
      <c r="J6" s="132"/>
      <c r="K6" s="132"/>
      <c r="L6" s="132"/>
    </row>
    <row r="7" spans="1:12" ht="33.6" customHeight="1" x14ac:dyDescent="0.25">
      <c r="A7" s="137" t="s">
        <v>474</v>
      </c>
      <c r="B7" s="138"/>
      <c r="C7" s="138"/>
      <c r="D7" s="138"/>
      <c r="E7" s="138"/>
      <c r="F7" s="138"/>
      <c r="G7" s="132"/>
      <c r="H7" s="132"/>
      <c r="I7" s="132"/>
      <c r="J7" s="132"/>
      <c r="K7" s="132"/>
      <c r="L7" s="132"/>
    </row>
    <row r="8" spans="1:12" ht="32.450000000000003" customHeight="1" x14ac:dyDescent="0.25">
      <c r="A8" s="137" t="s">
        <v>478</v>
      </c>
      <c r="B8" s="138"/>
      <c r="C8" s="138"/>
      <c r="D8" s="138"/>
      <c r="E8" s="138"/>
      <c r="F8" s="138"/>
      <c r="G8" s="132"/>
      <c r="H8" s="132"/>
      <c r="I8" s="132"/>
      <c r="J8" s="132"/>
      <c r="K8" s="132"/>
      <c r="L8" s="132"/>
    </row>
    <row r="9" spans="1:12" ht="29.45" customHeight="1" x14ac:dyDescent="0.25">
      <c r="A9" s="157" t="s">
        <v>479</v>
      </c>
      <c r="B9" s="129"/>
      <c r="C9" s="129"/>
      <c r="D9" s="129"/>
      <c r="E9" s="129"/>
      <c r="F9" s="129"/>
      <c r="G9" s="132"/>
      <c r="H9" s="132"/>
      <c r="I9" s="132"/>
      <c r="J9" s="132"/>
      <c r="K9" s="132"/>
      <c r="L9" s="132"/>
    </row>
    <row r="10" spans="1:12" ht="29.45" customHeight="1" x14ac:dyDescent="0.25">
      <c r="A10" s="115" t="s">
        <v>0</v>
      </c>
      <c r="B10" s="116"/>
      <c r="C10" s="116"/>
      <c r="D10" s="116"/>
      <c r="E10" s="116"/>
      <c r="F10" s="116"/>
      <c r="G10" s="116"/>
      <c r="H10" s="116"/>
      <c r="I10" s="116"/>
      <c r="J10" s="116"/>
      <c r="K10" s="116"/>
      <c r="L10" s="116"/>
    </row>
    <row r="11" spans="1:12" x14ac:dyDescent="0.25">
      <c r="A11" s="139" t="s">
        <v>340</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57.6" customHeight="1" x14ac:dyDescent="0.25">
      <c r="A13" s="123" t="s">
        <v>475</v>
      </c>
      <c r="B13" s="124"/>
      <c r="C13" s="124"/>
      <c r="D13" s="124"/>
      <c r="E13" s="124"/>
      <c r="F13" s="124"/>
      <c r="G13" s="124"/>
      <c r="H13" s="124"/>
      <c r="I13" s="124"/>
      <c r="J13" s="124"/>
      <c r="K13" s="124"/>
      <c r="L13" s="124"/>
    </row>
    <row r="14" spans="1:12" ht="18.600000000000001" customHeight="1" x14ac:dyDescent="0.25">
      <c r="A14" s="115" t="s">
        <v>64</v>
      </c>
      <c r="B14" s="116"/>
      <c r="C14" s="116"/>
      <c r="D14" s="116"/>
      <c r="E14" s="116"/>
      <c r="F14" s="116"/>
      <c r="G14" s="116"/>
      <c r="H14" s="116"/>
      <c r="I14" s="116"/>
      <c r="J14" s="116"/>
      <c r="K14" s="116"/>
      <c r="L14" s="116"/>
    </row>
    <row r="15" spans="1:12" ht="17.45" customHeight="1" x14ac:dyDescent="0.25">
      <c r="A15" s="133" t="s">
        <v>93</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4" x14ac:dyDescent="0.25">
      <c r="A17" s="139" t="s">
        <v>466</v>
      </c>
      <c r="B17" s="140"/>
      <c r="C17" s="140"/>
      <c r="D17" s="140"/>
      <c r="E17" s="140"/>
      <c r="F17" s="140"/>
      <c r="G17" s="128" t="s">
        <v>465</v>
      </c>
      <c r="H17" s="128"/>
      <c r="I17" s="128"/>
      <c r="J17" s="128"/>
      <c r="K17" s="128"/>
      <c r="L17" s="128"/>
    </row>
    <row r="18" spans="1:14" ht="19.149999999999999" customHeight="1" x14ac:dyDescent="0.25">
      <c r="A18" s="115" t="s">
        <v>34</v>
      </c>
      <c r="B18" s="116"/>
      <c r="C18" s="116"/>
      <c r="D18" s="116"/>
      <c r="E18" s="116"/>
      <c r="F18" s="116"/>
      <c r="G18" s="116"/>
      <c r="H18" s="116"/>
      <c r="I18" s="116"/>
      <c r="J18" s="116"/>
      <c r="K18" s="116"/>
      <c r="L18" s="116"/>
    </row>
    <row r="19" spans="1:14" x14ac:dyDescent="0.25">
      <c r="A19" s="206" t="s">
        <v>464</v>
      </c>
      <c r="B19" s="206"/>
      <c r="C19" s="206"/>
      <c r="D19" s="206"/>
      <c r="E19" s="206"/>
      <c r="F19" s="206"/>
      <c r="G19" s="206"/>
      <c r="H19" s="206"/>
      <c r="I19" s="206"/>
      <c r="J19" s="206"/>
      <c r="K19" s="206"/>
      <c r="L19" s="206"/>
    </row>
    <row r="20" spans="1:14"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4" x14ac:dyDescent="0.25">
      <c r="A21" s="16"/>
      <c r="B21" s="16"/>
      <c r="C21" s="16"/>
      <c r="D21" s="80"/>
      <c r="E21" s="80"/>
      <c r="F21" s="80"/>
      <c r="G21" s="80"/>
      <c r="H21" s="80"/>
      <c r="I21" s="80"/>
      <c r="J21" s="80"/>
      <c r="K21" s="80"/>
      <c r="L21" s="16"/>
    </row>
    <row r="22" spans="1:14" ht="15.6" customHeight="1" x14ac:dyDescent="0.25">
      <c r="A22" s="115" t="s">
        <v>4</v>
      </c>
      <c r="B22" s="116"/>
      <c r="C22" s="116"/>
      <c r="D22" s="116"/>
      <c r="E22" s="116"/>
      <c r="F22" s="116"/>
      <c r="G22" s="116"/>
      <c r="H22" s="116"/>
      <c r="I22" s="116"/>
      <c r="J22" s="116"/>
      <c r="K22" s="116"/>
      <c r="L22" s="116"/>
    </row>
    <row r="23" spans="1:14" ht="14.45" customHeight="1" x14ac:dyDescent="0.25">
      <c r="A23" s="144"/>
      <c r="B23" s="145"/>
      <c r="C23" s="145"/>
      <c r="D23" s="145"/>
      <c r="E23" s="145"/>
      <c r="F23" s="145"/>
      <c r="G23" s="145"/>
      <c r="H23" s="145"/>
      <c r="I23" s="145"/>
      <c r="J23" s="145"/>
      <c r="K23" s="145"/>
      <c r="L23" s="145"/>
    </row>
    <row r="24" spans="1:14" ht="15.6" customHeight="1" x14ac:dyDescent="0.25">
      <c r="A24" s="115" t="s">
        <v>5</v>
      </c>
      <c r="B24" s="116"/>
      <c r="C24" s="116"/>
      <c r="D24" s="116"/>
      <c r="E24" s="116"/>
      <c r="F24" s="116"/>
      <c r="G24" s="116"/>
      <c r="H24" s="116"/>
      <c r="I24" s="116"/>
      <c r="J24" s="116"/>
      <c r="K24" s="116"/>
      <c r="L24" s="116"/>
    </row>
    <row r="25" spans="1:14" x14ac:dyDescent="0.25">
      <c r="A25" s="117"/>
      <c r="B25" s="118"/>
      <c r="C25" s="118"/>
      <c r="D25" s="118"/>
      <c r="E25" s="118"/>
      <c r="F25" s="118"/>
      <c r="G25" s="118"/>
      <c r="H25" s="118"/>
      <c r="I25" s="118"/>
      <c r="J25" s="118"/>
      <c r="K25" s="118"/>
      <c r="L25" s="118"/>
    </row>
    <row r="26" spans="1:14" ht="17.45" customHeight="1" x14ac:dyDescent="0.25">
      <c r="A26" s="111" t="s">
        <v>48</v>
      </c>
      <c r="B26" s="112"/>
      <c r="C26" s="112"/>
      <c r="D26" s="112"/>
      <c r="E26" s="112"/>
      <c r="F26" s="112"/>
      <c r="G26" s="112"/>
      <c r="H26" s="112"/>
      <c r="I26" s="112"/>
      <c r="J26" s="112"/>
      <c r="K26" s="112"/>
      <c r="L26" s="112"/>
    </row>
    <row r="27" spans="1:14" x14ac:dyDescent="0.25">
      <c r="A27" s="156"/>
      <c r="B27" s="106"/>
      <c r="C27" s="106"/>
      <c r="D27" s="106"/>
      <c r="E27" s="106"/>
      <c r="F27" s="106"/>
      <c r="G27" s="106"/>
      <c r="H27" s="106"/>
      <c r="I27" s="106"/>
      <c r="J27" s="106"/>
      <c r="K27" s="106"/>
      <c r="L27" s="106"/>
    </row>
    <row r="28" spans="1:14" ht="15.6" customHeight="1" x14ac:dyDescent="0.25">
      <c r="A28" s="115" t="s">
        <v>7</v>
      </c>
      <c r="B28" s="116"/>
      <c r="C28" s="116"/>
      <c r="D28" s="116"/>
      <c r="E28" s="116"/>
      <c r="F28" s="116"/>
      <c r="G28" s="116"/>
      <c r="H28" s="116"/>
      <c r="I28" s="116"/>
      <c r="J28" s="116"/>
      <c r="K28" s="116"/>
      <c r="L28" s="116"/>
    </row>
    <row r="29" spans="1:14" x14ac:dyDescent="0.25">
      <c r="A29" s="192" t="s">
        <v>8</v>
      </c>
      <c r="B29" s="192"/>
      <c r="C29" s="192"/>
      <c r="D29" s="192"/>
      <c r="E29" s="192"/>
      <c r="F29" s="192"/>
      <c r="G29" s="122" t="s">
        <v>476</v>
      </c>
      <c r="H29" s="122"/>
      <c r="I29" s="122"/>
      <c r="J29" s="122"/>
      <c r="K29" s="122"/>
      <c r="L29" s="122"/>
    </row>
    <row r="30" spans="1:14" x14ac:dyDescent="0.25">
      <c r="A30" s="119" t="s">
        <v>9</v>
      </c>
      <c r="B30" s="119"/>
      <c r="C30" s="119"/>
      <c r="D30" s="119"/>
      <c r="E30" s="119"/>
      <c r="F30" s="119"/>
      <c r="G30" s="120"/>
      <c r="H30" s="120"/>
      <c r="I30" s="120"/>
      <c r="J30" s="120"/>
      <c r="K30" s="120"/>
      <c r="L30" s="120"/>
    </row>
    <row r="31" spans="1:14" ht="15.6" customHeight="1" x14ac:dyDescent="0.25">
      <c r="A31" s="115" t="s">
        <v>10</v>
      </c>
      <c r="B31" s="116"/>
      <c r="C31" s="116"/>
      <c r="D31" s="116"/>
      <c r="E31" s="116"/>
      <c r="F31" s="116"/>
      <c r="G31" s="116"/>
      <c r="H31" s="116"/>
      <c r="I31" s="116"/>
      <c r="J31" s="116"/>
      <c r="K31" s="116"/>
      <c r="L31" s="116"/>
    </row>
    <row r="32" spans="1:14" x14ac:dyDescent="0.25">
      <c r="A32" s="17" t="s">
        <v>212</v>
      </c>
      <c r="B32" s="17" t="s">
        <v>210</v>
      </c>
      <c r="C32" s="17">
        <v>2024</v>
      </c>
      <c r="D32" s="17">
        <v>2025</v>
      </c>
      <c r="E32" s="17">
        <v>2026</v>
      </c>
      <c r="F32" s="17">
        <v>2027</v>
      </c>
      <c r="G32" s="17">
        <v>2028</v>
      </c>
      <c r="H32" s="17">
        <v>2029</v>
      </c>
      <c r="I32" s="17">
        <v>2030</v>
      </c>
      <c r="J32" s="17">
        <v>2031</v>
      </c>
      <c r="K32" s="17">
        <v>2032</v>
      </c>
      <c r="L32" s="17">
        <v>2033</v>
      </c>
      <c r="M32" s="17">
        <v>2034</v>
      </c>
      <c r="N32" s="41" t="s">
        <v>215</v>
      </c>
    </row>
    <row r="33" spans="1:14" x14ac:dyDescent="0.25">
      <c r="A33" s="37" t="s">
        <v>462</v>
      </c>
      <c r="B33" s="39"/>
      <c r="C33" s="38">
        <f>C36*$B$33</f>
        <v>0</v>
      </c>
      <c r="D33" s="38">
        <f t="shared" ref="D33:M33" si="0">D36*$B$33</f>
        <v>0</v>
      </c>
      <c r="E33" s="38">
        <f t="shared" si="0"/>
        <v>0</v>
      </c>
      <c r="F33" s="38">
        <f t="shared" si="0"/>
        <v>0</v>
      </c>
      <c r="G33" s="38">
        <f t="shared" si="0"/>
        <v>0</v>
      </c>
      <c r="H33" s="38">
        <f t="shared" si="0"/>
        <v>0</v>
      </c>
      <c r="I33" s="38">
        <f t="shared" si="0"/>
        <v>0</v>
      </c>
      <c r="J33" s="38">
        <f t="shared" si="0"/>
        <v>0</v>
      </c>
      <c r="K33" s="38">
        <f t="shared" si="0"/>
        <v>0</v>
      </c>
      <c r="L33" s="38">
        <f t="shared" si="0"/>
        <v>0</v>
      </c>
      <c r="M33" s="38">
        <f t="shared" si="0"/>
        <v>0</v>
      </c>
      <c r="N33" s="40">
        <f>SUM(C33:M33)</f>
        <v>0</v>
      </c>
    </row>
    <row r="34" spans="1:14" x14ac:dyDescent="0.25">
      <c r="A34" s="37" t="s">
        <v>461</v>
      </c>
      <c r="B34" s="39"/>
      <c r="C34" s="38">
        <f>C36*B34</f>
        <v>0</v>
      </c>
      <c r="D34" s="38">
        <f t="shared" ref="D34:M34" si="1">D36*C34</f>
        <v>0</v>
      </c>
      <c r="E34" s="38">
        <f t="shared" si="1"/>
        <v>0</v>
      </c>
      <c r="F34" s="38">
        <f t="shared" si="1"/>
        <v>0</v>
      </c>
      <c r="G34" s="38">
        <f t="shared" si="1"/>
        <v>0</v>
      </c>
      <c r="H34" s="38">
        <f t="shared" si="1"/>
        <v>0</v>
      </c>
      <c r="I34" s="38">
        <f t="shared" si="1"/>
        <v>0</v>
      </c>
      <c r="J34" s="38">
        <f t="shared" si="1"/>
        <v>0</v>
      </c>
      <c r="K34" s="38">
        <f t="shared" si="1"/>
        <v>0</v>
      </c>
      <c r="L34" s="38">
        <f t="shared" si="1"/>
        <v>0</v>
      </c>
      <c r="M34" s="38">
        <f t="shared" si="1"/>
        <v>0</v>
      </c>
      <c r="N34" s="40">
        <f>SUM(C34:M34)</f>
        <v>0</v>
      </c>
    </row>
    <row r="35" spans="1:14" ht="30" x14ac:dyDescent="0.25">
      <c r="A35" s="37" t="s">
        <v>443</v>
      </c>
      <c r="B35" s="39">
        <f>1-B33-B34</f>
        <v>1</v>
      </c>
      <c r="C35" s="38">
        <f>C36*$B$35</f>
        <v>15000</v>
      </c>
      <c r="D35" s="38">
        <f t="shared" ref="D35:M35" si="2">D36*$B$35</f>
        <v>0</v>
      </c>
      <c r="E35" s="38">
        <f t="shared" si="2"/>
        <v>0</v>
      </c>
      <c r="F35" s="38">
        <f t="shared" si="2"/>
        <v>0</v>
      </c>
      <c r="G35" s="38">
        <f t="shared" si="2"/>
        <v>0</v>
      </c>
      <c r="H35" s="38">
        <f t="shared" si="2"/>
        <v>0</v>
      </c>
      <c r="I35" s="38">
        <f t="shared" si="2"/>
        <v>0</v>
      </c>
      <c r="J35" s="38">
        <f t="shared" si="2"/>
        <v>0</v>
      </c>
      <c r="K35" s="38">
        <f t="shared" si="2"/>
        <v>0</v>
      </c>
      <c r="L35" s="38">
        <f t="shared" si="2"/>
        <v>0</v>
      </c>
      <c r="M35" s="38">
        <f t="shared" si="2"/>
        <v>0</v>
      </c>
      <c r="N35" s="40">
        <f>SUM(C35:M35)</f>
        <v>15000</v>
      </c>
    </row>
    <row r="36" spans="1:14" x14ac:dyDescent="0.25">
      <c r="A36" s="130" t="s">
        <v>214</v>
      </c>
      <c r="B36" s="131"/>
      <c r="C36" s="40">
        <v>15000</v>
      </c>
      <c r="D36" s="40"/>
      <c r="E36" s="40"/>
      <c r="F36" s="40"/>
      <c r="G36" s="40"/>
      <c r="H36" s="40"/>
      <c r="I36" s="40"/>
      <c r="J36" s="40"/>
      <c r="K36" s="40"/>
      <c r="L36" s="40"/>
      <c r="M36" s="40"/>
      <c r="N36" s="40">
        <f>SUM(C36:M36)</f>
        <v>15000</v>
      </c>
    </row>
  </sheetData>
  <mergeCells count="36">
    <mergeCell ref="A1:L1"/>
    <mergeCell ref="A2:L2"/>
    <mergeCell ref="A3:L3"/>
    <mergeCell ref="A4:L4"/>
    <mergeCell ref="A5:F5"/>
    <mergeCell ref="G5:L5"/>
    <mergeCell ref="A16:F16"/>
    <mergeCell ref="G16:L16"/>
    <mergeCell ref="A17:F17"/>
    <mergeCell ref="G17:L17"/>
    <mergeCell ref="A18:L18"/>
    <mergeCell ref="A19:L19"/>
    <mergeCell ref="A30:F30"/>
    <mergeCell ref="G30:L30"/>
    <mergeCell ref="A31:L31"/>
    <mergeCell ref="A36:B36"/>
    <mergeCell ref="A28:L28"/>
    <mergeCell ref="A29:F29"/>
    <mergeCell ref="G29:L29"/>
    <mergeCell ref="A22:L22"/>
    <mergeCell ref="A23:L23"/>
    <mergeCell ref="A24:L24"/>
    <mergeCell ref="A25:L25"/>
    <mergeCell ref="A26:L26"/>
    <mergeCell ref="A27:L27"/>
    <mergeCell ref="A14:L14"/>
    <mergeCell ref="A15:L15"/>
    <mergeCell ref="A6:F6"/>
    <mergeCell ref="A7:F7"/>
    <mergeCell ref="A8:F8"/>
    <mergeCell ref="A9:F9"/>
    <mergeCell ref="G6:L9"/>
    <mergeCell ref="A10:L10"/>
    <mergeCell ref="A11:L11"/>
    <mergeCell ref="A12:L12"/>
    <mergeCell ref="A13:L13"/>
  </mergeCells>
  <printOptions horizontalCentered="1"/>
  <pageMargins left="0.70866141732283472" right="0.70866141732283472" top="0.74803149606299213" bottom="0.74803149606299213" header="0.31496062992125984" footer="0.31496062992125984"/>
  <pageSetup paperSize="9" scale="69" fitToHeight="2"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5905A-D21E-4B1D-A306-C1A17A2E03CE}">
  <sheetPr>
    <tabColor rgb="FFD1178A"/>
    <pageSetUpPr fitToPage="1"/>
  </sheetPr>
  <dimension ref="A1:N38"/>
  <sheetViews>
    <sheetView zoomScaleNormal="100" workbookViewId="0">
      <selection sqref="A1:L1"/>
    </sheetView>
  </sheetViews>
  <sheetFormatPr baseColWidth="10" defaultRowHeight="15" x14ac:dyDescent="0.25"/>
  <cols>
    <col min="1" max="1" width="13.28515625" bestFit="1" customWidth="1"/>
    <col min="2" max="12" width="8.7109375" customWidth="1"/>
    <col min="13" max="13" width="5.85546875" bestFit="1" customWidth="1"/>
    <col min="14" max="14" width="12.7109375" bestFit="1" customWidth="1"/>
  </cols>
  <sheetData>
    <row r="1" spans="1:12" ht="45" customHeight="1" x14ac:dyDescent="0.25">
      <c r="A1" s="212" t="s">
        <v>526</v>
      </c>
      <c r="B1" s="213"/>
      <c r="C1" s="213"/>
      <c r="D1" s="213"/>
      <c r="E1" s="213"/>
      <c r="F1" s="213"/>
      <c r="G1" s="213"/>
      <c r="H1" s="213"/>
      <c r="I1" s="213"/>
      <c r="J1" s="213"/>
      <c r="K1" s="213"/>
      <c r="L1" s="213"/>
    </row>
    <row r="2" spans="1:12" ht="49.15" customHeight="1" x14ac:dyDescent="0.25">
      <c r="A2" s="212" t="s">
        <v>190</v>
      </c>
      <c r="B2" s="213"/>
      <c r="C2" s="213"/>
      <c r="D2" s="213"/>
      <c r="E2" s="213"/>
      <c r="F2" s="213"/>
      <c r="G2" s="213"/>
      <c r="H2" s="213"/>
      <c r="I2" s="213"/>
      <c r="J2" s="213"/>
      <c r="K2" s="213"/>
      <c r="L2" s="213"/>
    </row>
    <row r="3" spans="1:12" ht="50.45" customHeight="1" x14ac:dyDescent="0.25">
      <c r="A3" s="212" t="s">
        <v>480</v>
      </c>
      <c r="B3" s="213"/>
      <c r="C3" s="213"/>
      <c r="D3" s="213"/>
      <c r="E3" s="213"/>
      <c r="F3" s="213"/>
      <c r="G3" s="213"/>
      <c r="H3" s="213"/>
      <c r="I3" s="213"/>
      <c r="J3" s="213"/>
      <c r="K3" s="213"/>
      <c r="L3" s="213"/>
    </row>
    <row r="4" spans="1:12" ht="15.6" customHeight="1" x14ac:dyDescent="0.25">
      <c r="A4" s="115" t="s">
        <v>31</v>
      </c>
      <c r="B4" s="116"/>
      <c r="C4" s="116"/>
      <c r="D4" s="116"/>
      <c r="E4" s="116"/>
      <c r="F4" s="116"/>
      <c r="G4" s="116"/>
      <c r="H4" s="116"/>
      <c r="I4" s="116"/>
      <c r="J4" s="116"/>
      <c r="K4" s="116"/>
      <c r="L4" s="116"/>
    </row>
    <row r="5" spans="1:12" ht="15.6" customHeight="1" x14ac:dyDescent="0.25">
      <c r="A5" s="137" t="s">
        <v>481</v>
      </c>
      <c r="B5" s="138"/>
      <c r="C5" s="138"/>
      <c r="D5" s="138"/>
      <c r="E5" s="138"/>
      <c r="F5" s="138"/>
      <c r="G5" s="129" t="s">
        <v>32</v>
      </c>
      <c r="H5" s="129"/>
      <c r="I5" s="129"/>
      <c r="J5" s="129"/>
      <c r="K5" s="129"/>
      <c r="L5" s="129"/>
    </row>
    <row r="6" spans="1:12" ht="30" customHeight="1" x14ac:dyDescent="0.25">
      <c r="A6" s="137" t="s">
        <v>488</v>
      </c>
      <c r="B6" s="138"/>
      <c r="C6" s="138"/>
      <c r="D6" s="138"/>
      <c r="E6" s="138"/>
      <c r="F6" s="138"/>
      <c r="G6" s="129"/>
      <c r="H6" s="129"/>
      <c r="I6" s="129"/>
      <c r="J6" s="129"/>
      <c r="K6" s="129"/>
      <c r="L6" s="129"/>
    </row>
    <row r="7" spans="1:12" ht="28.15" customHeight="1" x14ac:dyDescent="0.25">
      <c r="A7" s="137" t="s">
        <v>482</v>
      </c>
      <c r="B7" s="138"/>
      <c r="C7" s="138"/>
      <c r="D7" s="138"/>
      <c r="E7" s="138"/>
      <c r="F7" s="138"/>
      <c r="G7" s="129"/>
      <c r="H7" s="129"/>
      <c r="I7" s="129"/>
      <c r="J7" s="129"/>
      <c r="K7" s="129"/>
      <c r="L7" s="129"/>
    </row>
    <row r="8" spans="1:12" ht="58.15" customHeight="1" x14ac:dyDescent="0.25">
      <c r="A8" s="137" t="s">
        <v>489</v>
      </c>
      <c r="B8" s="138"/>
      <c r="C8" s="138"/>
      <c r="D8" s="138"/>
      <c r="E8" s="138"/>
      <c r="F8" s="138"/>
      <c r="G8" s="129"/>
      <c r="H8" s="129"/>
      <c r="I8" s="129"/>
      <c r="J8" s="129"/>
      <c r="K8" s="129"/>
      <c r="L8" s="129"/>
    </row>
    <row r="9" spans="1:12" ht="69" customHeight="1" x14ac:dyDescent="0.25">
      <c r="A9" s="157" t="s">
        <v>490</v>
      </c>
      <c r="B9" s="129"/>
      <c r="C9" s="129"/>
      <c r="D9" s="129"/>
      <c r="E9" s="129"/>
      <c r="F9" s="129"/>
      <c r="G9" s="129"/>
      <c r="H9" s="129"/>
      <c r="I9" s="129"/>
      <c r="J9" s="129"/>
      <c r="K9" s="129"/>
      <c r="L9" s="129"/>
    </row>
    <row r="10" spans="1:12" ht="15.6" customHeight="1" x14ac:dyDescent="0.25">
      <c r="A10" s="115" t="s">
        <v>0</v>
      </c>
      <c r="B10" s="116"/>
      <c r="C10" s="116"/>
      <c r="D10" s="116"/>
      <c r="E10" s="116"/>
      <c r="F10" s="116"/>
      <c r="G10" s="116"/>
      <c r="H10" s="116"/>
      <c r="I10" s="116"/>
      <c r="J10" s="116"/>
      <c r="K10" s="116"/>
      <c r="L10" s="116"/>
    </row>
    <row r="11" spans="1:12" x14ac:dyDescent="0.25">
      <c r="A11" s="139" t="s">
        <v>483</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280.14999999999998" customHeight="1" x14ac:dyDescent="0.25">
      <c r="A13" s="123" t="s">
        <v>491</v>
      </c>
      <c r="B13" s="124"/>
      <c r="C13" s="124"/>
      <c r="D13" s="124"/>
      <c r="E13" s="124"/>
      <c r="F13" s="124"/>
      <c r="G13" s="124"/>
      <c r="H13" s="124"/>
      <c r="I13" s="124"/>
      <c r="J13" s="124"/>
      <c r="K13" s="124"/>
      <c r="L13" s="124"/>
    </row>
    <row r="14" spans="1:12" ht="18.600000000000001" customHeight="1" x14ac:dyDescent="0.25">
      <c r="A14" s="115" t="s">
        <v>64</v>
      </c>
      <c r="B14" s="116"/>
      <c r="C14" s="116"/>
      <c r="D14" s="116"/>
      <c r="E14" s="116"/>
      <c r="F14" s="116"/>
      <c r="G14" s="116"/>
      <c r="H14" s="116"/>
      <c r="I14" s="116"/>
      <c r="J14" s="116"/>
      <c r="K14" s="116"/>
      <c r="L14" s="116"/>
    </row>
    <row r="15" spans="1:12" x14ac:dyDescent="0.25">
      <c r="A15" s="133"/>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ht="84.6" customHeight="1" x14ac:dyDescent="0.25">
      <c r="A17" s="139" t="s">
        <v>484</v>
      </c>
      <c r="B17" s="140"/>
      <c r="C17" s="140"/>
      <c r="D17" s="140"/>
      <c r="E17" s="140"/>
      <c r="F17" s="140"/>
      <c r="G17" s="216" t="s">
        <v>485</v>
      </c>
      <c r="H17" s="128"/>
      <c r="I17" s="128"/>
      <c r="J17" s="128"/>
      <c r="K17" s="128"/>
      <c r="L17" s="128"/>
    </row>
    <row r="18" spans="1:12" ht="19.149999999999999" customHeight="1" x14ac:dyDescent="0.25">
      <c r="A18" s="115" t="s">
        <v>34</v>
      </c>
      <c r="B18" s="116"/>
      <c r="C18" s="116"/>
      <c r="D18" s="116"/>
      <c r="E18" s="116"/>
      <c r="F18" s="116"/>
      <c r="G18" s="116"/>
      <c r="H18" s="116"/>
      <c r="I18" s="116"/>
      <c r="J18" s="116"/>
      <c r="K18" s="116"/>
      <c r="L18" s="116"/>
    </row>
    <row r="19" spans="1:12" x14ac:dyDescent="0.25">
      <c r="A19" s="206" t="s">
        <v>72</v>
      </c>
      <c r="B19" s="206"/>
      <c r="C19" s="206"/>
      <c r="D19" s="206"/>
      <c r="E19" s="206"/>
      <c r="F19" s="206"/>
      <c r="G19" s="206"/>
      <c r="H19" s="206"/>
      <c r="I19" s="206"/>
      <c r="J19" s="206"/>
      <c r="K19" s="206"/>
      <c r="L19" s="206"/>
    </row>
    <row r="20" spans="1:12"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32.450000000000003" customHeight="1" x14ac:dyDescent="0.25">
      <c r="A21" s="16"/>
      <c r="B21" s="16"/>
      <c r="C21" s="16"/>
      <c r="D21" s="159" t="s">
        <v>486</v>
      </c>
      <c r="E21" s="160"/>
      <c r="F21" s="160"/>
      <c r="G21" s="160"/>
      <c r="H21" s="160"/>
      <c r="I21" s="160"/>
      <c r="J21" s="160"/>
      <c r="K21" s="160"/>
      <c r="L21" s="161"/>
    </row>
    <row r="22" spans="1:12" ht="15.6" customHeight="1" x14ac:dyDescent="0.25">
      <c r="A22" s="115" t="s">
        <v>4</v>
      </c>
      <c r="B22" s="116"/>
      <c r="C22" s="116"/>
      <c r="D22" s="116"/>
      <c r="E22" s="116"/>
      <c r="F22" s="116"/>
      <c r="G22" s="116"/>
      <c r="H22" s="116"/>
      <c r="I22" s="116"/>
      <c r="J22" s="116"/>
      <c r="K22" s="116"/>
      <c r="L22" s="116"/>
    </row>
    <row r="23" spans="1:12" ht="14.45" customHeight="1" x14ac:dyDescent="0.25">
      <c r="A23" s="144"/>
      <c r="B23" s="145"/>
      <c r="C23" s="145"/>
      <c r="D23" s="145"/>
      <c r="E23" s="145"/>
      <c r="F23" s="145"/>
      <c r="G23" s="145"/>
      <c r="H23" s="145"/>
      <c r="I23" s="145"/>
      <c r="J23" s="145"/>
      <c r="K23" s="145"/>
      <c r="L23" s="145"/>
    </row>
    <row r="24" spans="1:12" ht="15.6" customHeight="1" x14ac:dyDescent="0.25">
      <c r="A24" s="115" t="s">
        <v>5</v>
      </c>
      <c r="B24" s="116"/>
      <c r="C24" s="116"/>
      <c r="D24" s="116"/>
      <c r="E24" s="116"/>
      <c r="F24" s="116"/>
      <c r="G24" s="116"/>
      <c r="H24" s="116"/>
      <c r="I24" s="116"/>
      <c r="J24" s="116"/>
      <c r="K24" s="116"/>
      <c r="L24" s="116"/>
    </row>
    <row r="25" spans="1:12" ht="43.9" customHeight="1" x14ac:dyDescent="0.25">
      <c r="A25" s="117" t="s">
        <v>487</v>
      </c>
      <c r="B25" s="118"/>
      <c r="C25" s="118"/>
      <c r="D25" s="118"/>
      <c r="E25" s="118"/>
      <c r="F25" s="118"/>
      <c r="G25" s="118"/>
      <c r="H25" s="118"/>
      <c r="I25" s="118"/>
      <c r="J25" s="118"/>
      <c r="K25" s="118"/>
      <c r="L25" s="118"/>
    </row>
    <row r="26" spans="1:12" ht="17.45" customHeight="1" x14ac:dyDescent="0.25">
      <c r="A26" s="111" t="s">
        <v>48</v>
      </c>
      <c r="B26" s="112"/>
      <c r="C26" s="112"/>
      <c r="D26" s="112"/>
      <c r="E26" s="112"/>
      <c r="F26" s="112"/>
      <c r="G26" s="112"/>
      <c r="H26" s="112"/>
      <c r="I26" s="112"/>
      <c r="J26" s="112"/>
      <c r="K26" s="112"/>
      <c r="L26" s="112"/>
    </row>
    <row r="27" spans="1:12" x14ac:dyDescent="0.25">
      <c r="A27" s="156"/>
      <c r="B27" s="106"/>
      <c r="C27" s="106"/>
      <c r="D27" s="106"/>
      <c r="E27" s="106"/>
      <c r="F27" s="106"/>
      <c r="G27" s="106"/>
      <c r="H27" s="106"/>
      <c r="I27" s="106"/>
      <c r="J27" s="106"/>
      <c r="K27" s="106"/>
      <c r="L27" s="106"/>
    </row>
    <row r="28" spans="1:12" ht="15.6" customHeight="1" x14ac:dyDescent="0.25">
      <c r="A28" s="115" t="s">
        <v>7</v>
      </c>
      <c r="B28" s="116"/>
      <c r="C28" s="116"/>
      <c r="D28" s="116"/>
      <c r="E28" s="116"/>
      <c r="F28" s="116"/>
      <c r="G28" s="116"/>
      <c r="H28" s="116"/>
      <c r="I28" s="116"/>
      <c r="J28" s="116"/>
      <c r="K28" s="116"/>
      <c r="L28" s="116"/>
    </row>
    <row r="29" spans="1:12" ht="16.899999999999999" customHeight="1" x14ac:dyDescent="0.25">
      <c r="A29" s="192" t="s">
        <v>49</v>
      </c>
      <c r="B29" s="192"/>
      <c r="C29" s="192"/>
      <c r="D29" s="192"/>
      <c r="E29" s="192"/>
      <c r="F29" s="192"/>
      <c r="G29" s="122"/>
      <c r="H29" s="122"/>
      <c r="I29" s="122"/>
      <c r="J29" s="122"/>
      <c r="K29" s="122"/>
      <c r="L29" s="122"/>
    </row>
    <row r="30" spans="1:12" x14ac:dyDescent="0.25">
      <c r="A30" s="192" t="s">
        <v>6</v>
      </c>
      <c r="B30" s="192"/>
      <c r="C30" s="192"/>
      <c r="D30" s="192"/>
      <c r="E30" s="192"/>
      <c r="F30" s="192"/>
      <c r="G30" s="122"/>
      <c r="H30" s="122"/>
      <c r="I30" s="122"/>
      <c r="J30" s="122"/>
      <c r="K30" s="122"/>
      <c r="L30" s="122"/>
    </row>
    <row r="31" spans="1:12" x14ac:dyDescent="0.25">
      <c r="A31" s="192" t="s">
        <v>8</v>
      </c>
      <c r="B31" s="192"/>
      <c r="C31" s="192"/>
      <c r="D31" s="192"/>
      <c r="E31" s="192"/>
      <c r="F31" s="192"/>
      <c r="G31" s="122"/>
      <c r="H31" s="122"/>
      <c r="I31" s="122"/>
      <c r="J31" s="122"/>
      <c r="K31" s="122"/>
      <c r="L31" s="122"/>
    </row>
    <row r="32" spans="1:12" x14ac:dyDescent="0.25">
      <c r="A32" s="119" t="s">
        <v>9</v>
      </c>
      <c r="B32" s="119"/>
      <c r="C32" s="119"/>
      <c r="D32" s="119"/>
      <c r="E32" s="119"/>
      <c r="F32" s="119"/>
      <c r="G32" s="120">
        <f>SUM(G29:L31)</f>
        <v>0</v>
      </c>
      <c r="H32" s="120"/>
      <c r="I32" s="120"/>
      <c r="J32" s="120"/>
      <c r="K32" s="120"/>
      <c r="L32" s="120"/>
    </row>
    <row r="33" spans="1:14" ht="15.6" customHeight="1" x14ac:dyDescent="0.25">
      <c r="A33" s="115" t="s">
        <v>10</v>
      </c>
      <c r="B33" s="116"/>
      <c r="C33" s="116"/>
      <c r="D33" s="116"/>
      <c r="E33" s="116"/>
      <c r="F33" s="116"/>
      <c r="G33" s="116"/>
      <c r="H33" s="116"/>
      <c r="I33" s="116"/>
      <c r="J33" s="116"/>
      <c r="K33" s="116"/>
      <c r="L33" s="116"/>
    </row>
    <row r="34" spans="1:14" x14ac:dyDescent="0.25">
      <c r="A34" s="17" t="s">
        <v>212</v>
      </c>
      <c r="B34" s="17" t="s">
        <v>210</v>
      </c>
      <c r="C34" s="17">
        <v>2024</v>
      </c>
      <c r="D34" s="17">
        <v>2025</v>
      </c>
      <c r="E34" s="17">
        <v>2026</v>
      </c>
      <c r="F34" s="17">
        <v>2027</v>
      </c>
      <c r="G34" s="17">
        <v>2028</v>
      </c>
      <c r="H34" s="17">
        <v>2029</v>
      </c>
      <c r="I34" s="17">
        <v>2030</v>
      </c>
      <c r="J34" s="17">
        <v>2031</v>
      </c>
      <c r="K34" s="17">
        <v>2032</v>
      </c>
      <c r="L34" s="17">
        <v>2033</v>
      </c>
      <c r="M34" s="17">
        <v>2034</v>
      </c>
      <c r="N34" s="41" t="s">
        <v>215</v>
      </c>
    </row>
    <row r="35" spans="1:14" x14ac:dyDescent="0.25">
      <c r="A35" s="37" t="s">
        <v>445</v>
      </c>
      <c r="B35" s="39">
        <v>0.5</v>
      </c>
      <c r="C35" s="38">
        <f>C38*$B$35</f>
        <v>0</v>
      </c>
      <c r="D35" s="38">
        <f t="shared" ref="D35:M35" si="0">D38*$B$35</f>
        <v>0</v>
      </c>
      <c r="E35" s="38">
        <f t="shared" si="0"/>
        <v>0</v>
      </c>
      <c r="F35" s="38">
        <f t="shared" si="0"/>
        <v>0</v>
      </c>
      <c r="G35" s="38">
        <f t="shared" si="0"/>
        <v>0</v>
      </c>
      <c r="H35" s="38">
        <f t="shared" si="0"/>
        <v>0</v>
      </c>
      <c r="I35" s="38">
        <f t="shared" si="0"/>
        <v>0</v>
      </c>
      <c r="J35" s="38">
        <f t="shared" si="0"/>
        <v>0</v>
      </c>
      <c r="K35" s="38">
        <f t="shared" si="0"/>
        <v>0</v>
      </c>
      <c r="L35" s="38">
        <f t="shared" si="0"/>
        <v>0</v>
      </c>
      <c r="M35" s="38">
        <f t="shared" si="0"/>
        <v>0</v>
      </c>
      <c r="N35" s="40">
        <f>SUM(C35:M35)</f>
        <v>0</v>
      </c>
    </row>
    <row r="36" spans="1:14" x14ac:dyDescent="0.25">
      <c r="A36" s="37" t="s">
        <v>444</v>
      </c>
      <c r="B36" s="39">
        <v>0.3</v>
      </c>
      <c r="C36" s="38">
        <f>C38*B36</f>
        <v>0</v>
      </c>
      <c r="D36" s="38">
        <f t="shared" ref="D36:M36" si="1">D38*C36</f>
        <v>0</v>
      </c>
      <c r="E36" s="38">
        <f t="shared" si="1"/>
        <v>0</v>
      </c>
      <c r="F36" s="38">
        <f t="shared" si="1"/>
        <v>0</v>
      </c>
      <c r="G36" s="38">
        <f t="shared" si="1"/>
        <v>0</v>
      </c>
      <c r="H36" s="38">
        <f t="shared" si="1"/>
        <v>0</v>
      </c>
      <c r="I36" s="38">
        <f t="shared" si="1"/>
        <v>0</v>
      </c>
      <c r="J36" s="38">
        <f t="shared" si="1"/>
        <v>0</v>
      </c>
      <c r="K36" s="38">
        <f t="shared" si="1"/>
        <v>0</v>
      </c>
      <c r="L36" s="38">
        <f t="shared" si="1"/>
        <v>0</v>
      </c>
      <c r="M36" s="38">
        <f t="shared" si="1"/>
        <v>0</v>
      </c>
      <c r="N36" s="40">
        <f>SUM(C36:M36)</f>
        <v>0</v>
      </c>
    </row>
    <row r="37" spans="1:14" ht="30" x14ac:dyDescent="0.25">
      <c r="A37" s="37" t="s">
        <v>443</v>
      </c>
      <c r="B37" s="39">
        <f>1-B35-B36</f>
        <v>0.2</v>
      </c>
      <c r="C37" s="38">
        <f>C38*$B$37</f>
        <v>0</v>
      </c>
      <c r="D37" s="38">
        <f t="shared" ref="D37:M37" si="2">D38*$B$37</f>
        <v>0</v>
      </c>
      <c r="E37" s="38">
        <f t="shared" si="2"/>
        <v>0</v>
      </c>
      <c r="F37" s="38">
        <f t="shared" si="2"/>
        <v>0</v>
      </c>
      <c r="G37" s="38">
        <f t="shared" si="2"/>
        <v>0</v>
      </c>
      <c r="H37" s="38">
        <f t="shared" si="2"/>
        <v>0</v>
      </c>
      <c r="I37" s="38">
        <f t="shared" si="2"/>
        <v>0</v>
      </c>
      <c r="J37" s="38">
        <f t="shared" si="2"/>
        <v>0</v>
      </c>
      <c r="K37" s="38">
        <f t="shared" si="2"/>
        <v>0</v>
      </c>
      <c r="L37" s="38">
        <f t="shared" si="2"/>
        <v>0</v>
      </c>
      <c r="M37" s="38">
        <f t="shared" si="2"/>
        <v>0</v>
      </c>
      <c r="N37" s="40">
        <f>SUM(C37:M37)</f>
        <v>0</v>
      </c>
    </row>
    <row r="38" spans="1:14" x14ac:dyDescent="0.25">
      <c r="A38" s="130" t="s">
        <v>214</v>
      </c>
      <c r="B38" s="131"/>
      <c r="C38" s="40"/>
      <c r="D38" s="40"/>
      <c r="E38" s="40"/>
      <c r="F38" s="40"/>
      <c r="G38" s="40"/>
      <c r="H38" s="40"/>
      <c r="I38" s="40"/>
      <c r="J38" s="40"/>
      <c r="K38" s="40"/>
      <c r="L38" s="40"/>
      <c r="M38" s="40"/>
      <c r="N38" s="40">
        <f>SUM(C38:M38)</f>
        <v>0</v>
      </c>
    </row>
  </sheetData>
  <mergeCells count="40">
    <mergeCell ref="A15:L15"/>
    <mergeCell ref="A1:L1"/>
    <mergeCell ref="A2:L2"/>
    <mergeCell ref="A3:L3"/>
    <mergeCell ref="A4:L4"/>
    <mergeCell ref="A5:F5"/>
    <mergeCell ref="G5:L9"/>
    <mergeCell ref="A6:F6"/>
    <mergeCell ref="A7:F7"/>
    <mergeCell ref="A8:F8"/>
    <mergeCell ref="A9:F9"/>
    <mergeCell ref="A10:L10"/>
    <mergeCell ref="A11:L11"/>
    <mergeCell ref="A12:L12"/>
    <mergeCell ref="A13:L13"/>
    <mergeCell ref="A14:L14"/>
    <mergeCell ref="A26:L26"/>
    <mergeCell ref="A27:L27"/>
    <mergeCell ref="A16:F16"/>
    <mergeCell ref="G16:L16"/>
    <mergeCell ref="A17:F17"/>
    <mergeCell ref="G17:L17"/>
    <mergeCell ref="A18:L18"/>
    <mergeCell ref="A19:L19"/>
    <mergeCell ref="A32:F32"/>
    <mergeCell ref="G32:L32"/>
    <mergeCell ref="A33:L33"/>
    <mergeCell ref="A38:B38"/>
    <mergeCell ref="D21:L21"/>
    <mergeCell ref="A28:L28"/>
    <mergeCell ref="A29:F29"/>
    <mergeCell ref="G29:L29"/>
    <mergeCell ref="A30:F30"/>
    <mergeCell ref="G30:L30"/>
    <mergeCell ref="A31:F31"/>
    <mergeCell ref="G31:L31"/>
    <mergeCell ref="A22:L22"/>
    <mergeCell ref="A23:L23"/>
    <mergeCell ref="A24:L24"/>
    <mergeCell ref="A25:L25"/>
  </mergeCell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7770D-4F01-48FE-A0DC-5FE539261909}">
  <sheetPr>
    <tabColor rgb="FFA6D96A"/>
    <pageSetUpPr fitToPage="1"/>
  </sheetPr>
  <dimension ref="A1:N44"/>
  <sheetViews>
    <sheetView zoomScaleNormal="100" workbookViewId="0">
      <selection activeCell="Q13" sqref="Q13"/>
    </sheetView>
  </sheetViews>
  <sheetFormatPr baseColWidth="10" defaultRowHeight="15" x14ac:dyDescent="0.25"/>
  <cols>
    <col min="1" max="1" width="13.28515625" bestFit="1" customWidth="1"/>
    <col min="2" max="2" width="8.7109375" customWidth="1"/>
    <col min="3" max="13" width="9.28515625" bestFit="1" customWidth="1"/>
    <col min="14" max="14" width="13.28515625" bestFit="1" customWidth="1"/>
  </cols>
  <sheetData>
    <row r="1" spans="1:12" ht="45" customHeight="1" x14ac:dyDescent="0.25">
      <c r="A1" s="141" t="s">
        <v>127</v>
      </c>
      <c r="B1" s="136"/>
      <c r="C1" s="136"/>
      <c r="D1" s="136"/>
      <c r="E1" s="136"/>
      <c r="F1" s="136"/>
      <c r="G1" s="136"/>
      <c r="H1" s="136"/>
      <c r="I1" s="136"/>
      <c r="J1" s="136"/>
      <c r="K1" s="136"/>
      <c r="L1" s="136"/>
    </row>
    <row r="2" spans="1:12" ht="46.9" customHeight="1" x14ac:dyDescent="0.25">
      <c r="A2" s="135" t="s">
        <v>167</v>
      </c>
      <c r="B2" s="136"/>
      <c r="C2" s="136"/>
      <c r="D2" s="136"/>
      <c r="E2" s="136"/>
      <c r="F2" s="136"/>
      <c r="G2" s="136"/>
      <c r="H2" s="136"/>
      <c r="I2" s="136"/>
      <c r="J2" s="136"/>
      <c r="K2" s="136"/>
      <c r="L2" s="136"/>
    </row>
    <row r="3" spans="1:12" ht="51" customHeight="1" x14ac:dyDescent="0.25">
      <c r="A3" s="135" t="s">
        <v>169</v>
      </c>
      <c r="B3" s="136"/>
      <c r="C3" s="136"/>
      <c r="D3" s="136"/>
      <c r="E3" s="136"/>
      <c r="F3" s="136"/>
      <c r="G3" s="136"/>
      <c r="H3" s="136"/>
      <c r="I3" s="136"/>
      <c r="J3" s="136"/>
      <c r="K3" s="136"/>
      <c r="L3" s="136"/>
    </row>
    <row r="4" spans="1:12" ht="15.6" customHeight="1" x14ac:dyDescent="0.25">
      <c r="A4" s="115" t="s">
        <v>155</v>
      </c>
      <c r="B4" s="116"/>
      <c r="C4" s="116"/>
      <c r="D4" s="116"/>
      <c r="E4" s="116"/>
      <c r="F4" s="116"/>
      <c r="G4" s="116"/>
      <c r="H4" s="116"/>
      <c r="I4" s="116"/>
      <c r="J4" s="116"/>
      <c r="K4" s="116"/>
      <c r="L4" s="116"/>
    </row>
    <row r="5" spans="1:12" ht="15.6" customHeight="1" x14ac:dyDescent="0.25">
      <c r="A5" s="137" t="s">
        <v>97</v>
      </c>
      <c r="B5" s="138"/>
      <c r="C5" s="138"/>
      <c r="D5" s="138"/>
      <c r="E5" s="138"/>
      <c r="F5" s="138"/>
      <c r="G5" s="129" t="s">
        <v>150</v>
      </c>
      <c r="H5" s="129"/>
      <c r="I5" s="129"/>
      <c r="J5" s="129"/>
      <c r="K5" s="129"/>
      <c r="L5" s="129"/>
    </row>
    <row r="6" spans="1:12" ht="31.15" customHeight="1" x14ac:dyDescent="0.25">
      <c r="A6" s="137" t="s">
        <v>98</v>
      </c>
      <c r="B6" s="138"/>
      <c r="C6" s="138"/>
      <c r="D6" s="138"/>
      <c r="E6" s="138"/>
      <c r="F6" s="138"/>
      <c r="G6" s="132"/>
      <c r="H6" s="132"/>
      <c r="I6" s="132"/>
      <c r="J6" s="132"/>
      <c r="K6" s="132"/>
      <c r="L6" s="132"/>
    </row>
    <row r="7" spans="1:12" ht="31.15" customHeight="1" x14ac:dyDescent="0.25">
      <c r="A7" s="137" t="s">
        <v>99</v>
      </c>
      <c r="B7" s="138"/>
      <c r="C7" s="138"/>
      <c r="D7" s="138"/>
      <c r="E7" s="138"/>
      <c r="F7" s="138"/>
      <c r="G7" s="132"/>
      <c r="H7" s="132"/>
      <c r="I7" s="132"/>
      <c r="J7" s="132"/>
      <c r="K7" s="132"/>
      <c r="L7" s="132"/>
    </row>
    <row r="8" spans="1:12" ht="30" customHeight="1" x14ac:dyDescent="0.25">
      <c r="A8" s="137" t="s">
        <v>100</v>
      </c>
      <c r="B8" s="138"/>
      <c r="C8" s="138"/>
      <c r="D8" s="138"/>
      <c r="E8" s="138"/>
      <c r="F8" s="138"/>
      <c r="G8" s="132"/>
      <c r="H8" s="132"/>
      <c r="I8" s="132"/>
      <c r="J8" s="132"/>
      <c r="K8" s="132"/>
      <c r="L8" s="132"/>
    </row>
    <row r="9" spans="1:12" ht="31.9" customHeight="1" x14ac:dyDescent="0.25">
      <c r="A9" s="137" t="s">
        <v>108</v>
      </c>
      <c r="B9" s="138"/>
      <c r="C9" s="138"/>
      <c r="D9" s="138"/>
      <c r="E9" s="138"/>
      <c r="F9" s="138"/>
      <c r="G9" s="132"/>
      <c r="H9" s="132"/>
      <c r="I9" s="132"/>
      <c r="J9" s="132"/>
      <c r="K9" s="132"/>
      <c r="L9" s="132"/>
    </row>
    <row r="10" spans="1:12" ht="15.6" customHeight="1" x14ac:dyDescent="0.25">
      <c r="A10" s="115" t="s">
        <v>165</v>
      </c>
      <c r="B10" s="116"/>
      <c r="C10" s="116"/>
      <c r="D10" s="116"/>
      <c r="E10" s="116"/>
      <c r="F10" s="116"/>
      <c r="G10" s="116"/>
      <c r="H10" s="116"/>
      <c r="I10" s="116"/>
      <c r="J10" s="116"/>
      <c r="K10" s="116"/>
      <c r="L10" s="116"/>
    </row>
    <row r="11" spans="1:12" x14ac:dyDescent="0.25">
      <c r="A11" s="139" t="s">
        <v>128</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282.60000000000002" customHeight="1" x14ac:dyDescent="0.25">
      <c r="A13" s="123" t="s">
        <v>431</v>
      </c>
      <c r="B13" s="124"/>
      <c r="C13" s="124"/>
      <c r="D13" s="124"/>
      <c r="E13" s="124"/>
      <c r="F13" s="124"/>
      <c r="G13" s="124"/>
      <c r="H13" s="124"/>
      <c r="I13" s="124"/>
      <c r="J13" s="124"/>
      <c r="K13" s="124"/>
      <c r="L13" s="124"/>
    </row>
    <row r="14" spans="1:12" ht="18.600000000000001" customHeight="1" x14ac:dyDescent="0.25">
      <c r="A14" s="115" t="s">
        <v>107</v>
      </c>
      <c r="B14" s="116"/>
      <c r="C14" s="116"/>
      <c r="D14" s="116"/>
      <c r="E14" s="116"/>
      <c r="F14" s="116"/>
      <c r="G14" s="116"/>
      <c r="H14" s="116"/>
      <c r="I14" s="116"/>
      <c r="J14" s="116"/>
      <c r="K14" s="116"/>
      <c r="L14" s="116"/>
    </row>
    <row r="15" spans="1:12" ht="17.45" customHeight="1" x14ac:dyDescent="0.25">
      <c r="A15" s="133" t="s">
        <v>110</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ht="53.45" customHeight="1" x14ac:dyDescent="0.25">
      <c r="A17" s="117" t="s">
        <v>3</v>
      </c>
      <c r="B17" s="118"/>
      <c r="C17" s="118"/>
      <c r="D17" s="118"/>
      <c r="E17" s="118"/>
      <c r="F17" s="118"/>
      <c r="G17" s="129" t="s">
        <v>129</v>
      </c>
      <c r="H17" s="142"/>
      <c r="I17" s="142"/>
      <c r="J17" s="142"/>
      <c r="K17" s="142"/>
      <c r="L17" s="142"/>
    </row>
    <row r="18" spans="1:12" ht="19.149999999999999" customHeight="1" x14ac:dyDescent="0.25">
      <c r="A18" s="115" t="s">
        <v>34</v>
      </c>
      <c r="B18" s="116"/>
      <c r="C18" s="116"/>
      <c r="D18" s="116"/>
      <c r="E18" s="116"/>
      <c r="F18" s="116"/>
      <c r="G18" s="116"/>
      <c r="H18" s="116"/>
      <c r="I18" s="116"/>
      <c r="J18" s="116"/>
      <c r="K18" s="116"/>
      <c r="L18" s="116"/>
    </row>
    <row r="19" spans="1:12" x14ac:dyDescent="0.25">
      <c r="A19" s="129" t="s">
        <v>72</v>
      </c>
      <c r="B19" s="129"/>
      <c r="C19" s="129"/>
      <c r="D19" s="129"/>
      <c r="E19" s="129"/>
      <c r="F19" s="129"/>
      <c r="G19" s="129"/>
      <c r="H19" s="129"/>
      <c r="I19" s="129"/>
      <c r="J19" s="129"/>
      <c r="K19" s="129"/>
      <c r="L19" s="129"/>
    </row>
    <row r="20" spans="1:12"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x14ac:dyDescent="0.25">
      <c r="A21" s="16"/>
      <c r="B21" s="16"/>
      <c r="C21" s="16"/>
      <c r="D21" s="16"/>
      <c r="E21" s="16"/>
      <c r="F21" s="16"/>
      <c r="G21" s="53"/>
      <c r="H21" s="53"/>
      <c r="I21" s="53"/>
      <c r="J21" s="53"/>
      <c r="K21" s="53"/>
      <c r="L21" s="53"/>
    </row>
    <row r="22" spans="1:12" x14ac:dyDescent="0.25">
      <c r="A22" s="129" t="s">
        <v>72</v>
      </c>
      <c r="B22" s="129"/>
      <c r="C22" s="129"/>
      <c r="D22" s="129"/>
      <c r="E22" s="129"/>
      <c r="F22" s="129"/>
      <c r="G22" s="129"/>
      <c r="H22" s="129"/>
      <c r="I22" s="129"/>
      <c r="J22" s="129"/>
      <c r="K22" s="129"/>
      <c r="L22" s="129"/>
    </row>
    <row r="23" spans="1:12" x14ac:dyDescent="0.25">
      <c r="A23" s="16" t="s">
        <v>35</v>
      </c>
      <c r="B23" s="16" t="s">
        <v>36</v>
      </c>
      <c r="C23" s="16" t="s">
        <v>37</v>
      </c>
      <c r="D23" s="16" t="s">
        <v>38</v>
      </c>
      <c r="E23" s="16" t="s">
        <v>39</v>
      </c>
      <c r="F23" s="16" t="s">
        <v>40</v>
      </c>
      <c r="G23" s="16" t="s">
        <v>41</v>
      </c>
      <c r="H23" s="16" t="s">
        <v>42</v>
      </c>
      <c r="I23" s="16" t="s">
        <v>43</v>
      </c>
      <c r="J23" s="16" t="s">
        <v>44</v>
      </c>
      <c r="K23" s="16" t="s">
        <v>45</v>
      </c>
      <c r="L23" s="16" t="s">
        <v>46</v>
      </c>
    </row>
    <row r="24" spans="1:12" x14ac:dyDescent="0.25">
      <c r="A24" s="16"/>
      <c r="B24" s="107" t="s">
        <v>121</v>
      </c>
      <c r="C24" s="107"/>
      <c r="D24" s="107"/>
      <c r="E24" s="107"/>
      <c r="F24" s="107"/>
      <c r="G24" s="108" t="s">
        <v>122</v>
      </c>
      <c r="H24" s="109"/>
      <c r="I24" s="109"/>
      <c r="J24" s="109"/>
      <c r="K24" s="109"/>
      <c r="L24" s="110"/>
    </row>
    <row r="25" spans="1:12" x14ac:dyDescent="0.25">
      <c r="A25" s="129" t="s">
        <v>86</v>
      </c>
      <c r="B25" s="129"/>
      <c r="C25" s="129"/>
      <c r="D25" s="129"/>
      <c r="E25" s="129"/>
      <c r="F25" s="129"/>
      <c r="G25" s="129"/>
      <c r="H25" s="129"/>
      <c r="I25" s="129"/>
      <c r="J25" s="129"/>
      <c r="K25" s="129"/>
      <c r="L25" s="129"/>
    </row>
    <row r="26" spans="1:12" x14ac:dyDescent="0.25">
      <c r="A26" s="16" t="s">
        <v>35</v>
      </c>
      <c r="B26" s="16" t="s">
        <v>36</v>
      </c>
      <c r="C26" s="16" t="s">
        <v>37</v>
      </c>
      <c r="D26" s="16" t="s">
        <v>38</v>
      </c>
      <c r="E26" s="16" t="s">
        <v>39</v>
      </c>
      <c r="F26" s="16" t="s">
        <v>40</v>
      </c>
      <c r="G26" s="16" t="s">
        <v>41</v>
      </c>
      <c r="H26" s="16" t="s">
        <v>42</v>
      </c>
      <c r="I26" s="16" t="s">
        <v>43</v>
      </c>
      <c r="J26" s="16" t="s">
        <v>44</v>
      </c>
      <c r="K26" s="16" t="s">
        <v>45</v>
      </c>
      <c r="L26" s="16" t="s">
        <v>46</v>
      </c>
    </row>
    <row r="27" spans="1:12" ht="14.45" customHeight="1" x14ac:dyDescent="0.25">
      <c r="A27" s="108" t="s">
        <v>122</v>
      </c>
      <c r="B27" s="109"/>
      <c r="C27" s="109"/>
      <c r="D27" s="109"/>
      <c r="E27" s="109"/>
      <c r="F27" s="109"/>
      <c r="G27" s="109"/>
      <c r="H27" s="109"/>
      <c r="I27" s="109"/>
      <c r="J27" s="109"/>
      <c r="K27" s="109"/>
      <c r="L27" s="110"/>
    </row>
    <row r="28" spans="1:12" ht="15.6" customHeight="1" x14ac:dyDescent="0.25">
      <c r="A28" s="115" t="s">
        <v>4</v>
      </c>
      <c r="B28" s="116"/>
      <c r="C28" s="116"/>
      <c r="D28" s="116"/>
      <c r="E28" s="116"/>
      <c r="F28" s="116"/>
      <c r="G28" s="116"/>
      <c r="H28" s="116"/>
      <c r="I28" s="116"/>
      <c r="J28" s="116"/>
      <c r="K28" s="116"/>
      <c r="L28" s="116"/>
    </row>
    <row r="29" spans="1:12" ht="14.45" customHeight="1" x14ac:dyDescent="0.25">
      <c r="A29" s="113" t="s">
        <v>123</v>
      </c>
      <c r="B29" s="114"/>
      <c r="C29" s="114"/>
      <c r="D29" s="114"/>
      <c r="E29" s="114"/>
      <c r="F29" s="114"/>
      <c r="G29" s="114"/>
      <c r="H29" s="114"/>
      <c r="I29" s="114"/>
      <c r="J29" s="114"/>
      <c r="K29" s="114"/>
      <c r="L29" s="114"/>
    </row>
    <row r="30" spans="1:12" ht="15.6" customHeight="1" x14ac:dyDescent="0.25">
      <c r="A30" s="115" t="s">
        <v>5</v>
      </c>
      <c r="B30" s="116"/>
      <c r="C30" s="116"/>
      <c r="D30" s="116"/>
      <c r="E30" s="116"/>
      <c r="F30" s="116"/>
      <c r="G30" s="116"/>
      <c r="H30" s="116"/>
      <c r="I30" s="116"/>
      <c r="J30" s="116"/>
      <c r="K30" s="116"/>
      <c r="L30" s="116"/>
    </row>
    <row r="31" spans="1:12" ht="48" customHeight="1" x14ac:dyDescent="0.25">
      <c r="A31" s="117" t="s">
        <v>131</v>
      </c>
      <c r="B31" s="118"/>
      <c r="C31" s="118"/>
      <c r="D31" s="118"/>
      <c r="E31" s="118"/>
      <c r="F31" s="118"/>
      <c r="G31" s="118"/>
      <c r="H31" s="118"/>
      <c r="I31" s="118"/>
      <c r="J31" s="118"/>
      <c r="K31" s="118"/>
      <c r="L31" s="118"/>
    </row>
    <row r="32" spans="1:12" ht="17.45" customHeight="1" x14ac:dyDescent="0.25">
      <c r="A32" s="111" t="s">
        <v>48</v>
      </c>
      <c r="B32" s="112"/>
      <c r="C32" s="112"/>
      <c r="D32" s="112"/>
      <c r="E32" s="112"/>
      <c r="F32" s="112"/>
      <c r="G32" s="112"/>
      <c r="H32" s="112"/>
      <c r="I32" s="112"/>
      <c r="J32" s="112"/>
      <c r="K32" s="112"/>
      <c r="L32" s="112"/>
    </row>
    <row r="33" spans="1:14" x14ac:dyDescent="0.25">
      <c r="A33" s="61" t="s">
        <v>281</v>
      </c>
      <c r="B33" s="106" t="s">
        <v>280</v>
      </c>
      <c r="C33" s="106"/>
      <c r="D33" s="106"/>
      <c r="E33" s="106"/>
      <c r="F33" s="106"/>
      <c r="G33" s="106"/>
      <c r="H33" s="106"/>
      <c r="I33" s="106"/>
      <c r="J33" s="106"/>
      <c r="K33" s="106"/>
      <c r="L33" s="106"/>
    </row>
    <row r="34" spans="1:14" ht="15.6" customHeight="1" x14ac:dyDescent="0.25">
      <c r="A34" s="115" t="s">
        <v>7</v>
      </c>
      <c r="B34" s="116"/>
      <c r="C34" s="116"/>
      <c r="D34" s="116"/>
      <c r="E34" s="116"/>
      <c r="F34" s="116"/>
      <c r="G34" s="116"/>
      <c r="H34" s="116"/>
      <c r="I34" s="116"/>
      <c r="J34" s="116"/>
      <c r="K34" s="116"/>
      <c r="L34" s="116"/>
    </row>
    <row r="35" spans="1:14" ht="16.899999999999999" customHeight="1" x14ac:dyDescent="0.25">
      <c r="A35" s="121" t="s">
        <v>241</v>
      </c>
      <c r="B35" s="121"/>
      <c r="C35" s="121"/>
      <c r="D35" s="121"/>
      <c r="E35" s="121"/>
      <c r="F35" s="121"/>
      <c r="G35" s="122">
        <f>0.02*(9*10000)</f>
        <v>1800</v>
      </c>
      <c r="H35" s="122"/>
      <c r="I35" s="122"/>
      <c r="J35" s="122"/>
      <c r="K35" s="122"/>
      <c r="L35" s="122"/>
    </row>
    <row r="36" spans="1:14" ht="31.15" customHeight="1" x14ac:dyDescent="0.25">
      <c r="A36" s="121" t="s">
        <v>265</v>
      </c>
      <c r="B36" s="121"/>
      <c r="C36" s="121"/>
      <c r="D36" s="121"/>
      <c r="E36" s="121"/>
      <c r="F36" s="121"/>
      <c r="G36" s="122">
        <f>280*50</f>
        <v>14000</v>
      </c>
      <c r="H36" s="122"/>
      <c r="I36" s="122"/>
      <c r="J36" s="122"/>
      <c r="K36" s="122"/>
      <c r="L36" s="122"/>
    </row>
    <row r="37" spans="1:14" x14ac:dyDescent="0.25">
      <c r="A37" s="119" t="s">
        <v>9</v>
      </c>
      <c r="B37" s="119"/>
      <c r="C37" s="119"/>
      <c r="D37" s="119"/>
      <c r="E37" s="119"/>
      <c r="F37" s="119"/>
      <c r="G37" s="120">
        <f>SUM(G35:L36)</f>
        <v>15800</v>
      </c>
      <c r="H37" s="120"/>
      <c r="I37" s="120"/>
      <c r="J37" s="120"/>
      <c r="K37" s="120"/>
      <c r="L37" s="120"/>
    </row>
    <row r="38" spans="1:14" ht="15.6" customHeight="1" x14ac:dyDescent="0.25">
      <c r="A38" s="115" t="s">
        <v>10</v>
      </c>
      <c r="B38" s="116"/>
      <c r="C38" s="116"/>
      <c r="D38" s="116"/>
      <c r="E38" s="116"/>
      <c r="F38" s="116"/>
      <c r="G38" s="116"/>
      <c r="H38" s="116"/>
      <c r="I38" s="116"/>
      <c r="J38" s="116"/>
      <c r="K38" s="116"/>
      <c r="L38" s="116"/>
    </row>
    <row r="39" spans="1:14" x14ac:dyDescent="0.25">
      <c r="A39" s="17" t="s">
        <v>212</v>
      </c>
      <c r="B39" s="17" t="s">
        <v>210</v>
      </c>
      <c r="C39" s="17">
        <v>2024</v>
      </c>
      <c r="D39" s="17">
        <v>2025</v>
      </c>
      <c r="E39" s="17">
        <v>2026</v>
      </c>
      <c r="F39" s="17">
        <v>2027</v>
      </c>
      <c r="G39" s="17">
        <v>2028</v>
      </c>
      <c r="H39" s="17">
        <v>2029</v>
      </c>
      <c r="I39" s="17">
        <v>2030</v>
      </c>
      <c r="J39" s="17">
        <v>2031</v>
      </c>
      <c r="K39" s="17">
        <v>2032</v>
      </c>
      <c r="L39" s="17">
        <v>2033</v>
      </c>
      <c r="M39" s="17">
        <v>2034</v>
      </c>
      <c r="N39" s="41" t="s">
        <v>215</v>
      </c>
    </row>
    <row r="40" spans="1:14" ht="60" x14ac:dyDescent="0.25">
      <c r="A40" s="37" t="s">
        <v>213</v>
      </c>
      <c r="B40" s="39">
        <v>0.5</v>
      </c>
      <c r="C40" s="38">
        <f>C42*$B$40</f>
        <v>0</v>
      </c>
      <c r="D40" s="38">
        <f t="shared" ref="D40:M40" si="0">D42*$B$41</f>
        <v>1500</v>
      </c>
      <c r="E40" s="38">
        <f t="shared" si="0"/>
        <v>800</v>
      </c>
      <c r="F40" s="38">
        <f t="shared" si="0"/>
        <v>800</v>
      </c>
      <c r="G40" s="38">
        <f t="shared" si="0"/>
        <v>800</v>
      </c>
      <c r="H40" s="38">
        <f t="shared" si="0"/>
        <v>800</v>
      </c>
      <c r="I40" s="38">
        <f t="shared" si="0"/>
        <v>800</v>
      </c>
      <c r="J40" s="38">
        <f t="shared" si="0"/>
        <v>800</v>
      </c>
      <c r="K40" s="38">
        <f t="shared" si="0"/>
        <v>800</v>
      </c>
      <c r="L40" s="38">
        <f t="shared" si="0"/>
        <v>800</v>
      </c>
      <c r="M40" s="38">
        <f t="shared" si="0"/>
        <v>0</v>
      </c>
      <c r="N40" s="40">
        <f>SUM(C40:M40)</f>
        <v>7900</v>
      </c>
    </row>
    <row r="41" spans="1:14" ht="45" x14ac:dyDescent="0.25">
      <c r="A41" s="37" t="s">
        <v>211</v>
      </c>
      <c r="B41" s="39">
        <f>1-B40</f>
        <v>0.5</v>
      </c>
      <c r="C41" s="38">
        <f>C42*$B$41</f>
        <v>0</v>
      </c>
      <c r="D41" s="38">
        <f t="shared" ref="D41:M41" si="1">D42*$B$41</f>
        <v>1500</v>
      </c>
      <c r="E41" s="38">
        <f t="shared" si="1"/>
        <v>800</v>
      </c>
      <c r="F41" s="38">
        <f t="shared" si="1"/>
        <v>800</v>
      </c>
      <c r="G41" s="38">
        <f t="shared" si="1"/>
        <v>800</v>
      </c>
      <c r="H41" s="38">
        <f t="shared" si="1"/>
        <v>800</v>
      </c>
      <c r="I41" s="38">
        <f t="shared" si="1"/>
        <v>800</v>
      </c>
      <c r="J41" s="38">
        <f t="shared" si="1"/>
        <v>800</v>
      </c>
      <c r="K41" s="38">
        <f t="shared" si="1"/>
        <v>800</v>
      </c>
      <c r="L41" s="38">
        <f t="shared" si="1"/>
        <v>800</v>
      </c>
      <c r="M41" s="38">
        <f t="shared" si="1"/>
        <v>0</v>
      </c>
      <c r="N41" s="40">
        <f>SUM(C41:M41)</f>
        <v>7900</v>
      </c>
    </row>
    <row r="42" spans="1:14" x14ac:dyDescent="0.25">
      <c r="A42" s="130" t="s">
        <v>214</v>
      </c>
      <c r="B42" s="131"/>
      <c r="C42" s="40">
        <v>0</v>
      </c>
      <c r="D42" s="40">
        <f>(10*280)+(0.02*10000)</f>
        <v>3000</v>
      </c>
      <c r="E42" s="40">
        <f t="shared" ref="E42:L42" si="2">(5*280)+(0.02*10000)</f>
        <v>1600</v>
      </c>
      <c r="F42" s="40">
        <f t="shared" si="2"/>
        <v>1600</v>
      </c>
      <c r="G42" s="40">
        <f t="shared" si="2"/>
        <v>1600</v>
      </c>
      <c r="H42" s="40">
        <f t="shared" si="2"/>
        <v>1600</v>
      </c>
      <c r="I42" s="40">
        <f t="shared" si="2"/>
        <v>1600</v>
      </c>
      <c r="J42" s="40">
        <f t="shared" si="2"/>
        <v>1600</v>
      </c>
      <c r="K42" s="40">
        <f t="shared" si="2"/>
        <v>1600</v>
      </c>
      <c r="L42" s="40">
        <f t="shared" si="2"/>
        <v>1600</v>
      </c>
      <c r="M42" s="40">
        <v>0</v>
      </c>
      <c r="N42" s="40">
        <f>SUM(C42:M42)</f>
        <v>15800</v>
      </c>
    </row>
    <row r="43" spans="1:14" x14ac:dyDescent="0.25">
      <c r="A43" s="1"/>
      <c r="B43" s="1"/>
      <c r="C43" s="1"/>
      <c r="D43" s="1"/>
      <c r="E43" s="1"/>
      <c r="F43" s="1"/>
      <c r="G43" s="1"/>
      <c r="H43" s="1"/>
      <c r="I43" s="1"/>
      <c r="J43" s="1"/>
      <c r="K43" s="1"/>
      <c r="L43" s="1"/>
    </row>
    <row r="44" spans="1:14" x14ac:dyDescent="0.25">
      <c r="A44" s="1"/>
      <c r="B44" s="1"/>
      <c r="C44" s="1"/>
      <c r="D44" s="1"/>
      <c r="E44" s="1"/>
      <c r="F44" s="1"/>
      <c r="G44" s="1"/>
      <c r="H44" s="1"/>
      <c r="I44" s="1"/>
      <c r="J44" s="1"/>
      <c r="K44" s="1"/>
      <c r="L44" s="1"/>
    </row>
  </sheetData>
  <mergeCells count="43">
    <mergeCell ref="A38:L38"/>
    <mergeCell ref="A34:L34"/>
    <mergeCell ref="A35:F35"/>
    <mergeCell ref="G35:L35"/>
    <mergeCell ref="A36:F36"/>
    <mergeCell ref="G36:L36"/>
    <mergeCell ref="G5:L5"/>
    <mergeCell ref="G6:L9"/>
    <mergeCell ref="A37:F37"/>
    <mergeCell ref="G37:L37"/>
    <mergeCell ref="A16:F16"/>
    <mergeCell ref="G16:L16"/>
    <mergeCell ref="A17:F17"/>
    <mergeCell ref="G17:L17"/>
    <mergeCell ref="A18:L18"/>
    <mergeCell ref="A14:L14"/>
    <mergeCell ref="A25:L25"/>
    <mergeCell ref="A28:L28"/>
    <mergeCell ref="A29:L29"/>
    <mergeCell ref="A30:L30"/>
    <mergeCell ref="B33:L33"/>
    <mergeCell ref="A19:L19"/>
    <mergeCell ref="A42:B42"/>
    <mergeCell ref="A32:L32"/>
    <mergeCell ref="A15:L15"/>
    <mergeCell ref="A1:L1"/>
    <mergeCell ref="A2:L2"/>
    <mergeCell ref="A3:L3"/>
    <mergeCell ref="A4:L4"/>
    <mergeCell ref="A5:F5"/>
    <mergeCell ref="A6:F6"/>
    <mergeCell ref="A7:F7"/>
    <mergeCell ref="A8:F8"/>
    <mergeCell ref="A9:F9"/>
    <mergeCell ref="A10:L10"/>
    <mergeCell ref="A11:L11"/>
    <mergeCell ref="A12:L12"/>
    <mergeCell ref="A13:L13"/>
    <mergeCell ref="A22:L22"/>
    <mergeCell ref="B24:F24"/>
    <mergeCell ref="G24:L24"/>
    <mergeCell ref="A27:L27"/>
    <mergeCell ref="A31:L31"/>
  </mergeCells>
  <printOptions horizontalCentered="1"/>
  <pageMargins left="0.70866141732283472" right="0.70866141732283472" top="0.74803149606299213" bottom="0.74803149606299213" header="0.31496062992125984" footer="0.31496062992125984"/>
  <pageSetup paperSize="9" scale="58"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AA5D7-2B51-4E5B-82E3-B17B3D6AD200}">
  <sheetPr>
    <tabColor rgb="FFD1178A"/>
    <pageSetUpPr fitToPage="1"/>
  </sheetPr>
  <dimension ref="A1:N36"/>
  <sheetViews>
    <sheetView zoomScaleNormal="100" workbookViewId="0">
      <selection activeCell="A2" sqref="A2:L2"/>
    </sheetView>
  </sheetViews>
  <sheetFormatPr baseColWidth="10" defaultRowHeight="15" x14ac:dyDescent="0.25"/>
  <cols>
    <col min="1" max="1" width="13.28515625" bestFit="1" customWidth="1"/>
    <col min="2" max="12" width="8.7109375" customWidth="1"/>
    <col min="13" max="13" width="5.85546875" bestFit="1" customWidth="1"/>
    <col min="14" max="14" width="12.7109375" bestFit="1" customWidth="1"/>
  </cols>
  <sheetData>
    <row r="1" spans="1:12" ht="45" customHeight="1" x14ac:dyDescent="0.25">
      <c r="A1" s="212" t="s">
        <v>527</v>
      </c>
      <c r="B1" s="213"/>
      <c r="C1" s="213"/>
      <c r="D1" s="213"/>
      <c r="E1" s="213"/>
      <c r="F1" s="213"/>
      <c r="G1" s="213"/>
      <c r="H1" s="213"/>
      <c r="I1" s="213"/>
      <c r="J1" s="213"/>
      <c r="K1" s="213"/>
      <c r="L1" s="213"/>
    </row>
    <row r="2" spans="1:12" ht="49.15" customHeight="1" x14ac:dyDescent="0.25">
      <c r="A2" s="212" t="s">
        <v>190</v>
      </c>
      <c r="B2" s="213"/>
      <c r="C2" s="213"/>
      <c r="D2" s="213"/>
      <c r="E2" s="213"/>
      <c r="F2" s="213"/>
      <c r="G2" s="213"/>
      <c r="H2" s="213"/>
      <c r="I2" s="213"/>
      <c r="J2" s="213"/>
      <c r="K2" s="213"/>
      <c r="L2" s="213"/>
    </row>
    <row r="3" spans="1:12" ht="50.45" customHeight="1" x14ac:dyDescent="0.25">
      <c r="A3" s="212" t="s">
        <v>492</v>
      </c>
      <c r="B3" s="213"/>
      <c r="C3" s="213"/>
      <c r="D3" s="213"/>
      <c r="E3" s="213"/>
      <c r="F3" s="213"/>
      <c r="G3" s="213"/>
      <c r="H3" s="213"/>
      <c r="I3" s="213"/>
      <c r="J3" s="213"/>
      <c r="K3" s="213"/>
      <c r="L3" s="213"/>
    </row>
    <row r="4" spans="1:12" ht="15.6" customHeight="1" x14ac:dyDescent="0.25">
      <c r="A4" s="115" t="s">
        <v>31</v>
      </c>
      <c r="B4" s="116"/>
      <c r="C4" s="116"/>
      <c r="D4" s="116"/>
      <c r="E4" s="116"/>
      <c r="F4" s="116"/>
      <c r="G4" s="116"/>
      <c r="H4" s="116"/>
      <c r="I4" s="116"/>
      <c r="J4" s="116"/>
      <c r="K4" s="116"/>
      <c r="L4" s="116"/>
    </row>
    <row r="5" spans="1:12" ht="15.6" customHeight="1" x14ac:dyDescent="0.25">
      <c r="A5" s="137" t="s">
        <v>325</v>
      </c>
      <c r="B5" s="138"/>
      <c r="C5" s="138"/>
      <c r="D5" s="138"/>
      <c r="E5" s="138"/>
      <c r="F5" s="138"/>
      <c r="G5" s="129" t="s">
        <v>32</v>
      </c>
      <c r="H5" s="129"/>
      <c r="I5" s="129"/>
      <c r="J5" s="129"/>
      <c r="K5" s="129"/>
      <c r="L5" s="129"/>
    </row>
    <row r="6" spans="1:12" ht="28.9" customHeight="1" x14ac:dyDescent="0.25">
      <c r="A6" s="137" t="s">
        <v>493</v>
      </c>
      <c r="B6" s="138"/>
      <c r="C6" s="138"/>
      <c r="D6" s="138"/>
      <c r="E6" s="138"/>
      <c r="F6" s="138"/>
      <c r="G6" s="129"/>
      <c r="H6" s="129"/>
      <c r="I6" s="129"/>
      <c r="J6" s="129"/>
      <c r="K6" s="129"/>
      <c r="L6" s="129"/>
    </row>
    <row r="7" spans="1:12" ht="26.45" customHeight="1" x14ac:dyDescent="0.25">
      <c r="A7" s="137" t="s">
        <v>498</v>
      </c>
      <c r="B7" s="138"/>
      <c r="C7" s="138"/>
      <c r="D7" s="138"/>
      <c r="E7" s="138"/>
      <c r="F7" s="138"/>
      <c r="G7" s="129"/>
      <c r="H7" s="129"/>
      <c r="I7" s="129"/>
      <c r="J7" s="129"/>
      <c r="K7" s="129"/>
      <c r="L7" s="129"/>
    </row>
    <row r="8" spans="1:12" ht="49.15" customHeight="1" x14ac:dyDescent="0.25">
      <c r="A8" s="137" t="s">
        <v>500</v>
      </c>
      <c r="B8" s="138"/>
      <c r="C8" s="138"/>
      <c r="D8" s="138"/>
      <c r="E8" s="138"/>
      <c r="F8" s="138"/>
      <c r="G8" s="129"/>
      <c r="H8" s="129"/>
      <c r="I8" s="129"/>
      <c r="J8" s="129"/>
      <c r="K8" s="129"/>
      <c r="L8" s="129"/>
    </row>
    <row r="9" spans="1:12" ht="68.45" customHeight="1" x14ac:dyDescent="0.25">
      <c r="A9" s="157" t="s">
        <v>501</v>
      </c>
      <c r="B9" s="129"/>
      <c r="C9" s="129"/>
      <c r="D9" s="129"/>
      <c r="E9" s="129"/>
      <c r="F9" s="129"/>
      <c r="G9" s="129"/>
      <c r="H9" s="129"/>
      <c r="I9" s="129"/>
      <c r="J9" s="129"/>
      <c r="K9" s="129"/>
      <c r="L9" s="129"/>
    </row>
    <row r="10" spans="1:12" ht="15.6" customHeight="1" x14ac:dyDescent="0.25">
      <c r="A10" s="115" t="s">
        <v>0</v>
      </c>
      <c r="B10" s="116"/>
      <c r="C10" s="116"/>
      <c r="D10" s="116"/>
      <c r="E10" s="116"/>
      <c r="F10" s="116"/>
      <c r="G10" s="116"/>
      <c r="H10" s="116"/>
      <c r="I10" s="116"/>
      <c r="J10" s="116"/>
      <c r="K10" s="116"/>
      <c r="L10" s="116"/>
    </row>
    <row r="11" spans="1:12" x14ac:dyDescent="0.25">
      <c r="A11" s="139" t="s">
        <v>494</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345" customHeight="1" x14ac:dyDescent="0.25">
      <c r="A13" s="123" t="s">
        <v>499</v>
      </c>
      <c r="B13" s="124"/>
      <c r="C13" s="124"/>
      <c r="D13" s="124"/>
      <c r="E13" s="124"/>
      <c r="F13" s="124"/>
      <c r="G13" s="124"/>
      <c r="H13" s="124"/>
      <c r="I13" s="124"/>
      <c r="J13" s="124"/>
      <c r="K13" s="124"/>
      <c r="L13" s="124"/>
    </row>
    <row r="14" spans="1:12" ht="18.600000000000001" customHeight="1" x14ac:dyDescent="0.25">
      <c r="A14" s="115" t="s">
        <v>64</v>
      </c>
      <c r="B14" s="116"/>
      <c r="C14" s="116"/>
      <c r="D14" s="116"/>
      <c r="E14" s="116"/>
      <c r="F14" s="116"/>
      <c r="G14" s="116"/>
      <c r="H14" s="116"/>
      <c r="I14" s="116"/>
      <c r="J14" s="116"/>
      <c r="K14" s="116"/>
      <c r="L14" s="116"/>
    </row>
    <row r="15" spans="1:12" ht="17.45" customHeight="1" x14ac:dyDescent="0.25">
      <c r="A15" s="133"/>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4" ht="68.25" customHeight="1" x14ac:dyDescent="0.25">
      <c r="A17" s="139" t="s">
        <v>495</v>
      </c>
      <c r="B17" s="140"/>
      <c r="C17" s="140"/>
      <c r="D17" s="140"/>
      <c r="E17" s="140"/>
      <c r="F17" s="140"/>
      <c r="G17" s="216" t="s">
        <v>496</v>
      </c>
      <c r="H17" s="128"/>
      <c r="I17" s="128"/>
      <c r="J17" s="128"/>
      <c r="K17" s="128"/>
      <c r="L17" s="128"/>
    </row>
    <row r="18" spans="1:14" ht="19.149999999999999" customHeight="1" x14ac:dyDescent="0.25">
      <c r="A18" s="115" t="s">
        <v>34</v>
      </c>
      <c r="B18" s="116"/>
      <c r="C18" s="116"/>
      <c r="D18" s="116"/>
      <c r="E18" s="116"/>
      <c r="F18" s="116"/>
      <c r="G18" s="116"/>
      <c r="H18" s="116"/>
      <c r="I18" s="116"/>
      <c r="J18" s="116"/>
      <c r="K18" s="116"/>
      <c r="L18" s="116"/>
    </row>
    <row r="19" spans="1:14" x14ac:dyDescent="0.25">
      <c r="A19" s="206" t="s">
        <v>47</v>
      </c>
      <c r="B19" s="206"/>
      <c r="C19" s="206"/>
      <c r="D19" s="206"/>
      <c r="E19" s="206"/>
      <c r="F19" s="206"/>
      <c r="G19" s="206"/>
      <c r="H19" s="206"/>
      <c r="I19" s="206"/>
      <c r="J19" s="206"/>
      <c r="K19" s="206"/>
      <c r="L19" s="206"/>
    </row>
    <row r="20" spans="1:14"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4" ht="14.45" customHeight="1" x14ac:dyDescent="0.25">
      <c r="A21" s="16"/>
      <c r="B21" s="16"/>
      <c r="C21" s="16"/>
      <c r="D21" s="16"/>
      <c r="E21" s="16"/>
      <c r="F21" s="16"/>
      <c r="G21" s="16"/>
      <c r="H21" s="16"/>
      <c r="I21" s="16"/>
      <c r="J21" s="16"/>
      <c r="K21" s="16"/>
      <c r="L21" s="16"/>
    </row>
    <row r="22" spans="1:14" ht="15.6" customHeight="1" x14ac:dyDescent="0.25">
      <c r="A22" s="115" t="s">
        <v>4</v>
      </c>
      <c r="B22" s="116"/>
      <c r="C22" s="116"/>
      <c r="D22" s="116"/>
      <c r="E22" s="116"/>
      <c r="F22" s="116"/>
      <c r="G22" s="116"/>
      <c r="H22" s="116"/>
      <c r="I22" s="116"/>
      <c r="J22" s="116"/>
      <c r="K22" s="116"/>
      <c r="L22" s="116"/>
    </row>
    <row r="23" spans="1:14" ht="14.45" customHeight="1" x14ac:dyDescent="0.25">
      <c r="A23" s="144"/>
      <c r="B23" s="145"/>
      <c r="C23" s="145"/>
      <c r="D23" s="145"/>
      <c r="E23" s="145"/>
      <c r="F23" s="145"/>
      <c r="G23" s="145"/>
      <c r="H23" s="145"/>
      <c r="I23" s="145"/>
      <c r="J23" s="145"/>
      <c r="K23" s="145"/>
      <c r="L23" s="145"/>
    </row>
    <row r="24" spans="1:14" ht="15.6" customHeight="1" x14ac:dyDescent="0.25">
      <c r="A24" s="115" t="s">
        <v>5</v>
      </c>
      <c r="B24" s="116"/>
      <c r="C24" s="116"/>
      <c r="D24" s="116"/>
      <c r="E24" s="116"/>
      <c r="F24" s="116"/>
      <c r="G24" s="116"/>
      <c r="H24" s="116"/>
      <c r="I24" s="116"/>
      <c r="J24" s="116"/>
      <c r="K24" s="116"/>
      <c r="L24" s="116"/>
    </row>
    <row r="25" spans="1:14" ht="35.450000000000003" customHeight="1" x14ac:dyDescent="0.25">
      <c r="A25" s="117" t="s">
        <v>497</v>
      </c>
      <c r="B25" s="118"/>
      <c r="C25" s="118"/>
      <c r="D25" s="118"/>
      <c r="E25" s="118"/>
      <c r="F25" s="118"/>
      <c r="G25" s="118"/>
      <c r="H25" s="118"/>
      <c r="I25" s="118"/>
      <c r="J25" s="118"/>
      <c r="K25" s="118"/>
      <c r="L25" s="118"/>
    </row>
    <row r="26" spans="1:14" ht="17.45" customHeight="1" x14ac:dyDescent="0.25">
      <c r="A26" s="111" t="s">
        <v>48</v>
      </c>
      <c r="B26" s="112"/>
      <c r="C26" s="112"/>
      <c r="D26" s="112"/>
      <c r="E26" s="112"/>
      <c r="F26" s="112"/>
      <c r="G26" s="112"/>
      <c r="H26" s="112"/>
      <c r="I26" s="112"/>
      <c r="J26" s="112"/>
      <c r="K26" s="112"/>
      <c r="L26" s="112"/>
    </row>
    <row r="27" spans="1:14" x14ac:dyDescent="0.25">
      <c r="A27" s="156"/>
      <c r="B27" s="106"/>
      <c r="C27" s="106"/>
      <c r="D27" s="106"/>
      <c r="E27" s="106"/>
      <c r="F27" s="106"/>
      <c r="G27" s="106"/>
      <c r="H27" s="106"/>
      <c r="I27" s="106"/>
      <c r="J27" s="106"/>
      <c r="K27" s="106"/>
      <c r="L27" s="106"/>
    </row>
    <row r="28" spans="1:14" ht="15.6" customHeight="1" x14ac:dyDescent="0.25">
      <c r="A28" s="115" t="s">
        <v>7</v>
      </c>
      <c r="B28" s="116"/>
      <c r="C28" s="116"/>
      <c r="D28" s="116"/>
      <c r="E28" s="116"/>
      <c r="F28" s="116"/>
      <c r="G28" s="116"/>
      <c r="H28" s="116"/>
      <c r="I28" s="116"/>
      <c r="J28" s="116"/>
      <c r="K28" s="116"/>
      <c r="L28" s="116"/>
    </row>
    <row r="29" spans="1:14" x14ac:dyDescent="0.25">
      <c r="A29" s="192" t="s">
        <v>8</v>
      </c>
      <c r="B29" s="192"/>
      <c r="C29" s="192"/>
      <c r="D29" s="192"/>
      <c r="E29" s="192"/>
      <c r="F29" s="192"/>
      <c r="G29" s="122"/>
      <c r="H29" s="122"/>
      <c r="I29" s="122"/>
      <c r="J29" s="122"/>
      <c r="K29" s="122"/>
      <c r="L29" s="122"/>
    </row>
    <row r="30" spans="1:14" x14ac:dyDescent="0.25">
      <c r="A30" s="119" t="s">
        <v>9</v>
      </c>
      <c r="B30" s="119"/>
      <c r="C30" s="119"/>
      <c r="D30" s="119"/>
      <c r="E30" s="119"/>
      <c r="F30" s="119"/>
      <c r="G30" s="120">
        <f>SUM(G29:L29)</f>
        <v>0</v>
      </c>
      <c r="H30" s="120"/>
      <c r="I30" s="120"/>
      <c r="J30" s="120"/>
      <c r="K30" s="120"/>
      <c r="L30" s="120"/>
    </row>
    <row r="31" spans="1:14" ht="15.6" customHeight="1" x14ac:dyDescent="0.25">
      <c r="A31" s="115" t="s">
        <v>10</v>
      </c>
      <c r="B31" s="116"/>
      <c r="C31" s="116"/>
      <c r="D31" s="116"/>
      <c r="E31" s="116"/>
      <c r="F31" s="116"/>
      <c r="G31" s="116"/>
      <c r="H31" s="116"/>
      <c r="I31" s="116"/>
      <c r="J31" s="116"/>
      <c r="K31" s="116"/>
      <c r="L31" s="116"/>
    </row>
    <row r="32" spans="1:14" x14ac:dyDescent="0.25">
      <c r="A32" s="17" t="s">
        <v>212</v>
      </c>
      <c r="B32" s="17" t="s">
        <v>210</v>
      </c>
      <c r="C32" s="17">
        <v>2024</v>
      </c>
      <c r="D32" s="17">
        <v>2025</v>
      </c>
      <c r="E32" s="17">
        <v>2026</v>
      </c>
      <c r="F32" s="17">
        <v>2027</v>
      </c>
      <c r="G32" s="17">
        <v>2028</v>
      </c>
      <c r="H32" s="17">
        <v>2029</v>
      </c>
      <c r="I32" s="17">
        <v>2030</v>
      </c>
      <c r="J32" s="17">
        <v>2031</v>
      </c>
      <c r="K32" s="17">
        <v>2032</v>
      </c>
      <c r="L32" s="17">
        <v>2033</v>
      </c>
      <c r="M32" s="17">
        <v>2034</v>
      </c>
      <c r="N32" s="41" t="s">
        <v>215</v>
      </c>
    </row>
    <row r="33" spans="1:14" x14ac:dyDescent="0.25">
      <c r="A33" s="37" t="s">
        <v>445</v>
      </c>
      <c r="B33" s="39">
        <v>0.5</v>
      </c>
      <c r="C33" s="38">
        <f>C36*$B$33</f>
        <v>0</v>
      </c>
      <c r="D33" s="38">
        <f t="shared" ref="D33:M33" si="0">D36*$B$33</f>
        <v>0</v>
      </c>
      <c r="E33" s="38">
        <f t="shared" si="0"/>
        <v>0</v>
      </c>
      <c r="F33" s="38">
        <f t="shared" si="0"/>
        <v>0</v>
      </c>
      <c r="G33" s="38">
        <f t="shared" si="0"/>
        <v>0</v>
      </c>
      <c r="H33" s="38">
        <f t="shared" si="0"/>
        <v>0</v>
      </c>
      <c r="I33" s="38">
        <f t="shared" si="0"/>
        <v>0</v>
      </c>
      <c r="J33" s="38">
        <f t="shared" si="0"/>
        <v>0</v>
      </c>
      <c r="K33" s="38">
        <f t="shared" si="0"/>
        <v>0</v>
      </c>
      <c r="L33" s="38">
        <f t="shared" si="0"/>
        <v>0</v>
      </c>
      <c r="M33" s="38">
        <f t="shared" si="0"/>
        <v>0</v>
      </c>
      <c r="N33" s="40">
        <f>SUM(C33:M33)</f>
        <v>0</v>
      </c>
    </row>
    <row r="34" spans="1:14" x14ac:dyDescent="0.25">
      <c r="A34" s="37" t="s">
        <v>444</v>
      </c>
      <c r="B34" s="39">
        <v>0.3</v>
      </c>
      <c r="C34" s="38">
        <f>C36*B34</f>
        <v>0</v>
      </c>
      <c r="D34" s="38">
        <f t="shared" ref="D34:M34" si="1">D36*C34</f>
        <v>0</v>
      </c>
      <c r="E34" s="38">
        <f t="shared" si="1"/>
        <v>0</v>
      </c>
      <c r="F34" s="38">
        <f t="shared" si="1"/>
        <v>0</v>
      </c>
      <c r="G34" s="38">
        <f t="shared" si="1"/>
        <v>0</v>
      </c>
      <c r="H34" s="38">
        <f t="shared" si="1"/>
        <v>0</v>
      </c>
      <c r="I34" s="38">
        <f t="shared" si="1"/>
        <v>0</v>
      </c>
      <c r="J34" s="38">
        <f t="shared" si="1"/>
        <v>0</v>
      </c>
      <c r="K34" s="38">
        <f t="shared" si="1"/>
        <v>0</v>
      </c>
      <c r="L34" s="38">
        <f t="shared" si="1"/>
        <v>0</v>
      </c>
      <c r="M34" s="38">
        <f t="shared" si="1"/>
        <v>0</v>
      </c>
      <c r="N34" s="40">
        <f>SUM(C34:M34)</f>
        <v>0</v>
      </c>
    </row>
    <row r="35" spans="1:14" ht="30" x14ac:dyDescent="0.25">
      <c r="A35" s="37" t="s">
        <v>443</v>
      </c>
      <c r="B35" s="39">
        <f>1-B33-B34</f>
        <v>0.2</v>
      </c>
      <c r="C35" s="38">
        <f>C36*$B$35</f>
        <v>0</v>
      </c>
      <c r="D35" s="38">
        <f t="shared" ref="D35:M35" si="2">D36*$B$35</f>
        <v>0</v>
      </c>
      <c r="E35" s="38">
        <f t="shared" si="2"/>
        <v>0</v>
      </c>
      <c r="F35" s="38">
        <f t="shared" si="2"/>
        <v>0</v>
      </c>
      <c r="G35" s="38">
        <f t="shared" si="2"/>
        <v>0</v>
      </c>
      <c r="H35" s="38">
        <f t="shared" si="2"/>
        <v>0</v>
      </c>
      <c r="I35" s="38">
        <f t="shared" si="2"/>
        <v>0</v>
      </c>
      <c r="J35" s="38">
        <f t="shared" si="2"/>
        <v>0</v>
      </c>
      <c r="K35" s="38">
        <f t="shared" si="2"/>
        <v>0</v>
      </c>
      <c r="L35" s="38">
        <f t="shared" si="2"/>
        <v>0</v>
      </c>
      <c r="M35" s="38">
        <f t="shared" si="2"/>
        <v>0</v>
      </c>
      <c r="N35" s="40">
        <f>SUM(C35:M35)</f>
        <v>0</v>
      </c>
    </row>
    <row r="36" spans="1:14" x14ac:dyDescent="0.25">
      <c r="A36" s="130" t="s">
        <v>214</v>
      </c>
      <c r="B36" s="131"/>
      <c r="C36" s="40"/>
      <c r="D36" s="40"/>
      <c r="E36" s="40"/>
      <c r="F36" s="40"/>
      <c r="G36" s="40"/>
      <c r="H36" s="40"/>
      <c r="I36" s="40"/>
      <c r="J36" s="40"/>
      <c r="K36" s="40"/>
      <c r="L36" s="40"/>
      <c r="M36" s="40"/>
      <c r="N36" s="40">
        <f>SUM(C36:M36)</f>
        <v>0</v>
      </c>
    </row>
  </sheetData>
  <mergeCells count="35">
    <mergeCell ref="A30:F30"/>
    <mergeCell ref="G30:L30"/>
    <mergeCell ref="A31:L31"/>
    <mergeCell ref="A36:B36"/>
    <mergeCell ref="A28:L28"/>
    <mergeCell ref="A29:F29"/>
    <mergeCell ref="G29:L29"/>
    <mergeCell ref="A27:L27"/>
    <mergeCell ref="A16:F16"/>
    <mergeCell ref="G16:L16"/>
    <mergeCell ref="A17:F17"/>
    <mergeCell ref="G17:L17"/>
    <mergeCell ref="A18:L18"/>
    <mergeCell ref="A19:L19"/>
    <mergeCell ref="A22:L22"/>
    <mergeCell ref="A23:L23"/>
    <mergeCell ref="A24:L24"/>
    <mergeCell ref="A25:L25"/>
    <mergeCell ref="A26:L26"/>
    <mergeCell ref="A15:L15"/>
    <mergeCell ref="A1:L1"/>
    <mergeCell ref="A2:L2"/>
    <mergeCell ref="A3:L3"/>
    <mergeCell ref="A4:L4"/>
    <mergeCell ref="A5:F5"/>
    <mergeCell ref="G5:L9"/>
    <mergeCell ref="A6:F6"/>
    <mergeCell ref="A7:F7"/>
    <mergeCell ref="A8:F8"/>
    <mergeCell ref="A9:F9"/>
    <mergeCell ref="A10:L10"/>
    <mergeCell ref="A11:L11"/>
    <mergeCell ref="A12:L12"/>
    <mergeCell ref="A13:L13"/>
    <mergeCell ref="A14:L14"/>
  </mergeCells>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597D1-701E-4C75-AA66-20B0FBCEF2BB}">
  <sheetPr>
    <tabColor rgb="FFD1178A"/>
    <pageSetUpPr fitToPage="1"/>
  </sheetPr>
  <dimension ref="A1:N38"/>
  <sheetViews>
    <sheetView zoomScale="85" zoomScaleNormal="85" workbookViewId="0">
      <selection activeCell="X10" sqref="X10"/>
    </sheetView>
  </sheetViews>
  <sheetFormatPr baseColWidth="10" defaultRowHeight="15" x14ac:dyDescent="0.25"/>
  <cols>
    <col min="1" max="1" width="13.28515625" bestFit="1" customWidth="1"/>
    <col min="2" max="12" width="8.7109375" customWidth="1"/>
    <col min="13" max="13" width="5.85546875" bestFit="1" customWidth="1"/>
    <col min="14" max="14" width="12.7109375" bestFit="1" customWidth="1"/>
  </cols>
  <sheetData>
    <row r="1" spans="1:12" ht="45" customHeight="1" x14ac:dyDescent="0.25">
      <c r="A1" s="212" t="s">
        <v>528</v>
      </c>
      <c r="B1" s="213"/>
      <c r="C1" s="213"/>
      <c r="D1" s="213"/>
      <c r="E1" s="213"/>
      <c r="F1" s="213"/>
      <c r="G1" s="213"/>
      <c r="H1" s="213"/>
      <c r="I1" s="213"/>
      <c r="J1" s="213"/>
      <c r="K1" s="213"/>
      <c r="L1" s="213"/>
    </row>
    <row r="2" spans="1:12" ht="49.15" customHeight="1" x14ac:dyDescent="0.25">
      <c r="A2" s="212" t="s">
        <v>190</v>
      </c>
      <c r="B2" s="213"/>
      <c r="C2" s="213"/>
      <c r="D2" s="213"/>
      <c r="E2" s="213"/>
      <c r="F2" s="213"/>
      <c r="G2" s="213"/>
      <c r="H2" s="213"/>
      <c r="I2" s="213"/>
      <c r="J2" s="213"/>
      <c r="K2" s="213"/>
      <c r="L2" s="213"/>
    </row>
    <row r="3" spans="1:12" ht="50.45" customHeight="1" x14ac:dyDescent="0.25">
      <c r="A3" s="212" t="s">
        <v>502</v>
      </c>
      <c r="B3" s="213"/>
      <c r="C3" s="213"/>
      <c r="D3" s="213"/>
      <c r="E3" s="213"/>
      <c r="F3" s="213"/>
      <c r="G3" s="213"/>
      <c r="H3" s="213"/>
      <c r="I3" s="213"/>
      <c r="J3" s="213"/>
      <c r="K3" s="213"/>
      <c r="L3" s="213"/>
    </row>
    <row r="4" spans="1:12" ht="15.6" customHeight="1" x14ac:dyDescent="0.25">
      <c r="A4" s="115" t="s">
        <v>31</v>
      </c>
      <c r="B4" s="116"/>
      <c r="C4" s="116"/>
      <c r="D4" s="116"/>
      <c r="E4" s="116"/>
      <c r="F4" s="116"/>
      <c r="G4" s="116"/>
      <c r="H4" s="116"/>
      <c r="I4" s="116"/>
      <c r="J4" s="116"/>
      <c r="K4" s="116"/>
      <c r="L4" s="116"/>
    </row>
    <row r="5" spans="1:12" ht="15.6" customHeight="1" x14ac:dyDescent="0.25">
      <c r="A5" s="137" t="s">
        <v>503</v>
      </c>
      <c r="B5" s="138"/>
      <c r="C5" s="138"/>
      <c r="D5" s="138"/>
      <c r="E5" s="138"/>
      <c r="F5" s="138"/>
      <c r="G5" s="129" t="s">
        <v>32</v>
      </c>
      <c r="H5" s="129"/>
      <c r="I5" s="129"/>
      <c r="J5" s="129"/>
      <c r="K5" s="129"/>
      <c r="L5" s="129"/>
    </row>
    <row r="6" spans="1:12" ht="30.6" customHeight="1" x14ac:dyDescent="0.25">
      <c r="A6" s="137" t="s">
        <v>477</v>
      </c>
      <c r="B6" s="138"/>
      <c r="C6" s="138"/>
      <c r="D6" s="138"/>
      <c r="E6" s="138"/>
      <c r="F6" s="138"/>
      <c r="G6" s="129"/>
      <c r="H6" s="129"/>
      <c r="I6" s="129"/>
      <c r="J6" s="129"/>
      <c r="K6" s="129"/>
      <c r="L6" s="129"/>
    </row>
    <row r="7" spans="1:12" ht="30.6" customHeight="1" x14ac:dyDescent="0.25">
      <c r="A7" s="137" t="s">
        <v>504</v>
      </c>
      <c r="B7" s="138"/>
      <c r="C7" s="138"/>
      <c r="D7" s="138"/>
      <c r="E7" s="138"/>
      <c r="F7" s="138"/>
      <c r="G7" s="129"/>
      <c r="H7" s="129"/>
      <c r="I7" s="129"/>
      <c r="J7" s="129"/>
      <c r="K7" s="129"/>
      <c r="L7" s="129"/>
    </row>
    <row r="8" spans="1:12" ht="27.6" customHeight="1" x14ac:dyDescent="0.25">
      <c r="A8" s="137" t="s">
        <v>511</v>
      </c>
      <c r="B8" s="138"/>
      <c r="C8" s="138"/>
      <c r="D8" s="138"/>
      <c r="E8" s="138"/>
      <c r="F8" s="138"/>
      <c r="G8" s="129"/>
      <c r="H8" s="129"/>
      <c r="I8" s="129"/>
      <c r="J8" s="129"/>
      <c r="K8" s="129"/>
      <c r="L8" s="129"/>
    </row>
    <row r="9" spans="1:12" ht="103.9" customHeight="1" x14ac:dyDescent="0.25">
      <c r="A9" s="157" t="s">
        <v>512</v>
      </c>
      <c r="B9" s="129"/>
      <c r="C9" s="129"/>
      <c r="D9" s="129"/>
      <c r="E9" s="129"/>
      <c r="F9" s="129"/>
      <c r="G9" s="129"/>
      <c r="H9" s="129"/>
      <c r="I9" s="129"/>
      <c r="J9" s="129"/>
      <c r="K9" s="129"/>
      <c r="L9" s="129"/>
    </row>
    <row r="10" spans="1:12" ht="15.6" customHeight="1" x14ac:dyDescent="0.25">
      <c r="A10" s="115" t="s">
        <v>0</v>
      </c>
      <c r="B10" s="116"/>
      <c r="C10" s="116"/>
      <c r="D10" s="116"/>
      <c r="E10" s="116"/>
      <c r="F10" s="116"/>
      <c r="G10" s="116"/>
      <c r="H10" s="116"/>
      <c r="I10" s="116"/>
      <c r="J10" s="116"/>
      <c r="K10" s="116"/>
      <c r="L10" s="116"/>
    </row>
    <row r="11" spans="1:12" x14ac:dyDescent="0.25">
      <c r="A11" s="139" t="s">
        <v>505</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213.6" customHeight="1" x14ac:dyDescent="0.25">
      <c r="A13" s="123" t="s">
        <v>513</v>
      </c>
      <c r="B13" s="124"/>
      <c r="C13" s="124"/>
      <c r="D13" s="124"/>
      <c r="E13" s="124"/>
      <c r="F13" s="124"/>
      <c r="G13" s="124"/>
      <c r="H13" s="124"/>
      <c r="I13" s="124"/>
      <c r="J13" s="124"/>
      <c r="K13" s="124"/>
      <c r="L13" s="124"/>
    </row>
    <row r="14" spans="1:12" ht="15.75" x14ac:dyDescent="0.25">
      <c r="A14" s="115" t="s">
        <v>64</v>
      </c>
      <c r="B14" s="116"/>
      <c r="C14" s="116"/>
      <c r="D14" s="116"/>
      <c r="E14" s="116"/>
      <c r="F14" s="116"/>
      <c r="G14" s="116"/>
      <c r="H14" s="116"/>
      <c r="I14" s="116"/>
      <c r="J14" s="116"/>
      <c r="K14" s="116"/>
      <c r="L14" s="116"/>
    </row>
    <row r="15" spans="1:12" x14ac:dyDescent="0.25">
      <c r="A15" s="133"/>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ht="44.45" customHeight="1" x14ac:dyDescent="0.25">
      <c r="A17" s="139" t="s">
        <v>506</v>
      </c>
      <c r="B17" s="140"/>
      <c r="C17" s="140"/>
      <c r="D17" s="140"/>
      <c r="E17" s="140"/>
      <c r="F17" s="140"/>
      <c r="G17" s="216" t="s">
        <v>507</v>
      </c>
      <c r="H17" s="128"/>
      <c r="I17" s="128"/>
      <c r="J17" s="128"/>
      <c r="K17" s="128"/>
      <c r="L17" s="128"/>
    </row>
    <row r="18" spans="1:12" ht="19.149999999999999" customHeight="1" x14ac:dyDescent="0.25">
      <c r="A18" s="115" t="s">
        <v>34</v>
      </c>
      <c r="B18" s="116"/>
      <c r="C18" s="116"/>
      <c r="D18" s="116"/>
      <c r="E18" s="116"/>
      <c r="F18" s="116"/>
      <c r="G18" s="116"/>
      <c r="H18" s="116"/>
      <c r="I18" s="116"/>
      <c r="J18" s="116"/>
      <c r="K18" s="116"/>
      <c r="L18" s="116"/>
    </row>
    <row r="19" spans="1:12" x14ac:dyDescent="0.25">
      <c r="A19" s="206" t="s">
        <v>47</v>
      </c>
      <c r="B19" s="206"/>
      <c r="C19" s="206"/>
      <c r="D19" s="206"/>
      <c r="E19" s="206"/>
      <c r="F19" s="206"/>
      <c r="G19" s="206"/>
      <c r="H19" s="206"/>
      <c r="I19" s="206"/>
      <c r="J19" s="206"/>
      <c r="K19" s="206"/>
      <c r="L19" s="206"/>
    </row>
    <row r="20" spans="1:12"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31.9" customHeight="1" x14ac:dyDescent="0.25">
      <c r="A21" s="16"/>
      <c r="B21" s="16"/>
      <c r="C21" s="16"/>
      <c r="D21" s="16"/>
      <c r="E21" s="16"/>
      <c r="F21" s="16"/>
      <c r="G21" s="16"/>
      <c r="H21" s="16"/>
      <c r="I21" s="16"/>
      <c r="J21" s="159" t="s">
        <v>508</v>
      </c>
      <c r="K21" s="160"/>
      <c r="L21" s="161"/>
    </row>
    <row r="22" spans="1:12" ht="15.6" customHeight="1" x14ac:dyDescent="0.25">
      <c r="A22" s="115" t="s">
        <v>4</v>
      </c>
      <c r="B22" s="116"/>
      <c r="C22" s="116"/>
      <c r="D22" s="116"/>
      <c r="E22" s="116"/>
      <c r="F22" s="116"/>
      <c r="G22" s="116"/>
      <c r="H22" s="116"/>
      <c r="I22" s="116"/>
      <c r="J22" s="116"/>
      <c r="K22" s="116"/>
      <c r="L22" s="116"/>
    </row>
    <row r="23" spans="1:12" ht="14.45" customHeight="1" x14ac:dyDescent="0.25">
      <c r="A23" s="144"/>
      <c r="B23" s="145"/>
      <c r="C23" s="145"/>
      <c r="D23" s="145"/>
      <c r="E23" s="145"/>
      <c r="F23" s="145"/>
      <c r="G23" s="145"/>
      <c r="H23" s="145"/>
      <c r="I23" s="145"/>
      <c r="J23" s="145"/>
      <c r="K23" s="145"/>
      <c r="L23" s="145"/>
    </row>
    <row r="24" spans="1:12" ht="15.6" customHeight="1" x14ac:dyDescent="0.25">
      <c r="A24" s="115" t="s">
        <v>5</v>
      </c>
      <c r="B24" s="116"/>
      <c r="C24" s="116"/>
      <c r="D24" s="116"/>
      <c r="E24" s="116"/>
      <c r="F24" s="116"/>
      <c r="G24" s="116"/>
      <c r="H24" s="116"/>
      <c r="I24" s="116"/>
      <c r="J24" s="116"/>
      <c r="K24" s="116"/>
      <c r="L24" s="116"/>
    </row>
    <row r="25" spans="1:12" ht="44.45" customHeight="1" x14ac:dyDescent="0.25">
      <c r="A25" s="117" t="s">
        <v>509</v>
      </c>
      <c r="B25" s="118"/>
      <c r="C25" s="118"/>
      <c r="D25" s="118"/>
      <c r="E25" s="118"/>
      <c r="F25" s="118"/>
      <c r="G25" s="118"/>
      <c r="H25" s="118"/>
      <c r="I25" s="118"/>
      <c r="J25" s="118"/>
      <c r="K25" s="118"/>
      <c r="L25" s="118"/>
    </row>
    <row r="26" spans="1:12" ht="17.45" customHeight="1" x14ac:dyDescent="0.25">
      <c r="A26" s="111" t="s">
        <v>48</v>
      </c>
      <c r="B26" s="112"/>
      <c r="C26" s="112"/>
      <c r="D26" s="112"/>
      <c r="E26" s="112"/>
      <c r="F26" s="112"/>
      <c r="G26" s="112"/>
      <c r="H26" s="112"/>
      <c r="I26" s="112"/>
      <c r="J26" s="112"/>
      <c r="K26" s="112"/>
      <c r="L26" s="112"/>
    </row>
    <row r="27" spans="1:12" ht="48" customHeight="1" x14ac:dyDescent="0.25">
      <c r="A27" s="117" t="s">
        <v>510</v>
      </c>
      <c r="B27" s="118"/>
      <c r="C27" s="118"/>
      <c r="D27" s="118"/>
      <c r="E27" s="118"/>
      <c r="F27" s="118"/>
      <c r="G27" s="118"/>
      <c r="H27" s="118"/>
      <c r="I27" s="118"/>
      <c r="J27" s="118"/>
      <c r="K27" s="118"/>
      <c r="L27" s="118"/>
    </row>
    <row r="28" spans="1:12" ht="15.6" customHeight="1" x14ac:dyDescent="0.25">
      <c r="A28" s="115" t="s">
        <v>7</v>
      </c>
      <c r="B28" s="116"/>
      <c r="C28" s="116"/>
      <c r="D28" s="116"/>
      <c r="E28" s="116"/>
      <c r="F28" s="116"/>
      <c r="G28" s="116"/>
      <c r="H28" s="116"/>
      <c r="I28" s="116"/>
      <c r="J28" s="116"/>
      <c r="K28" s="116"/>
      <c r="L28" s="116"/>
    </row>
    <row r="29" spans="1:12" ht="16.899999999999999" customHeight="1" x14ac:dyDescent="0.25">
      <c r="A29" s="192" t="s">
        <v>49</v>
      </c>
      <c r="B29" s="192"/>
      <c r="C29" s="192"/>
      <c r="D29" s="192"/>
      <c r="E29" s="192"/>
      <c r="F29" s="192"/>
      <c r="G29" s="122"/>
      <c r="H29" s="122"/>
      <c r="I29" s="122"/>
      <c r="J29" s="122"/>
      <c r="K29" s="122"/>
      <c r="L29" s="122"/>
    </row>
    <row r="30" spans="1:12" x14ac:dyDescent="0.25">
      <c r="A30" s="192" t="s">
        <v>6</v>
      </c>
      <c r="B30" s="192"/>
      <c r="C30" s="192"/>
      <c r="D30" s="192"/>
      <c r="E30" s="192"/>
      <c r="F30" s="192"/>
      <c r="G30" s="122"/>
      <c r="H30" s="122"/>
      <c r="I30" s="122"/>
      <c r="J30" s="122"/>
      <c r="K30" s="122"/>
      <c r="L30" s="122"/>
    </row>
    <row r="31" spans="1:12" x14ac:dyDescent="0.25">
      <c r="A31" s="192" t="s">
        <v>8</v>
      </c>
      <c r="B31" s="192"/>
      <c r="C31" s="192"/>
      <c r="D31" s="192"/>
      <c r="E31" s="192"/>
      <c r="F31" s="192"/>
      <c r="G31" s="122"/>
      <c r="H31" s="122"/>
      <c r="I31" s="122"/>
      <c r="J31" s="122"/>
      <c r="K31" s="122"/>
      <c r="L31" s="122"/>
    </row>
    <row r="32" spans="1:12" x14ac:dyDescent="0.25">
      <c r="A32" s="119" t="s">
        <v>9</v>
      </c>
      <c r="B32" s="119"/>
      <c r="C32" s="119"/>
      <c r="D32" s="119"/>
      <c r="E32" s="119"/>
      <c r="F32" s="119"/>
      <c r="G32" s="120">
        <f>SUM(G29:L31)</f>
        <v>0</v>
      </c>
      <c r="H32" s="120"/>
      <c r="I32" s="120"/>
      <c r="J32" s="120"/>
      <c r="K32" s="120"/>
      <c r="L32" s="120"/>
    </row>
    <row r="33" spans="1:14" ht="15.6" customHeight="1" x14ac:dyDescent="0.25">
      <c r="A33" s="115" t="s">
        <v>10</v>
      </c>
      <c r="B33" s="116"/>
      <c r="C33" s="116"/>
      <c r="D33" s="116"/>
      <c r="E33" s="116"/>
      <c r="F33" s="116"/>
      <c r="G33" s="116"/>
      <c r="H33" s="116"/>
      <c r="I33" s="116"/>
      <c r="J33" s="116"/>
      <c r="K33" s="116"/>
      <c r="L33" s="116"/>
    </row>
    <row r="34" spans="1:14" x14ac:dyDescent="0.25">
      <c r="A34" s="17" t="s">
        <v>212</v>
      </c>
      <c r="B34" s="17" t="s">
        <v>210</v>
      </c>
      <c r="C34" s="17">
        <v>2024</v>
      </c>
      <c r="D34" s="17">
        <v>2025</v>
      </c>
      <c r="E34" s="17">
        <v>2026</v>
      </c>
      <c r="F34" s="17">
        <v>2027</v>
      </c>
      <c r="G34" s="17">
        <v>2028</v>
      </c>
      <c r="H34" s="17">
        <v>2029</v>
      </c>
      <c r="I34" s="17">
        <v>2030</v>
      </c>
      <c r="J34" s="17">
        <v>2031</v>
      </c>
      <c r="K34" s="17">
        <v>2032</v>
      </c>
      <c r="L34" s="17">
        <v>2033</v>
      </c>
      <c r="M34" s="17">
        <v>2034</v>
      </c>
      <c r="N34" s="41" t="s">
        <v>215</v>
      </c>
    </row>
    <row r="35" spans="1:14" x14ac:dyDescent="0.25">
      <c r="A35" s="37" t="s">
        <v>445</v>
      </c>
      <c r="B35" s="39">
        <v>0.5</v>
      </c>
      <c r="C35" s="38">
        <f>C38*$B$35</f>
        <v>0</v>
      </c>
      <c r="D35" s="38">
        <f t="shared" ref="D35:M35" si="0">D38*$B$35</f>
        <v>0</v>
      </c>
      <c r="E35" s="38">
        <f t="shared" si="0"/>
        <v>0</v>
      </c>
      <c r="F35" s="38">
        <f t="shared" si="0"/>
        <v>0</v>
      </c>
      <c r="G35" s="38">
        <f t="shared" si="0"/>
        <v>0</v>
      </c>
      <c r="H35" s="38">
        <f t="shared" si="0"/>
        <v>0</v>
      </c>
      <c r="I35" s="38">
        <f t="shared" si="0"/>
        <v>0</v>
      </c>
      <c r="J35" s="38">
        <f t="shared" si="0"/>
        <v>0</v>
      </c>
      <c r="K35" s="38">
        <f t="shared" si="0"/>
        <v>0</v>
      </c>
      <c r="L35" s="38">
        <f t="shared" si="0"/>
        <v>0</v>
      </c>
      <c r="M35" s="38">
        <f t="shared" si="0"/>
        <v>0</v>
      </c>
      <c r="N35" s="40">
        <f>SUM(C35:M35)</f>
        <v>0</v>
      </c>
    </row>
    <row r="36" spans="1:14" x14ac:dyDescent="0.25">
      <c r="A36" s="37" t="s">
        <v>444</v>
      </c>
      <c r="B36" s="39">
        <v>0.3</v>
      </c>
      <c r="C36" s="38">
        <f>C38*B36</f>
        <v>0</v>
      </c>
      <c r="D36" s="38">
        <f t="shared" ref="D36:M36" si="1">D38*C36</f>
        <v>0</v>
      </c>
      <c r="E36" s="38">
        <f t="shared" si="1"/>
        <v>0</v>
      </c>
      <c r="F36" s="38">
        <f t="shared" si="1"/>
        <v>0</v>
      </c>
      <c r="G36" s="38">
        <f t="shared" si="1"/>
        <v>0</v>
      </c>
      <c r="H36" s="38">
        <f t="shared" si="1"/>
        <v>0</v>
      </c>
      <c r="I36" s="38">
        <f t="shared" si="1"/>
        <v>0</v>
      </c>
      <c r="J36" s="38">
        <f t="shared" si="1"/>
        <v>0</v>
      </c>
      <c r="K36" s="38">
        <f t="shared" si="1"/>
        <v>0</v>
      </c>
      <c r="L36" s="38">
        <f t="shared" si="1"/>
        <v>0</v>
      </c>
      <c r="M36" s="38">
        <f t="shared" si="1"/>
        <v>0</v>
      </c>
      <c r="N36" s="40">
        <f>SUM(C36:M36)</f>
        <v>0</v>
      </c>
    </row>
    <row r="37" spans="1:14" ht="30" x14ac:dyDescent="0.25">
      <c r="A37" s="37" t="s">
        <v>443</v>
      </c>
      <c r="B37" s="39">
        <f>1-B35-B36</f>
        <v>0.2</v>
      </c>
      <c r="C37" s="38">
        <f>C38*$B$37</f>
        <v>0</v>
      </c>
      <c r="D37" s="38">
        <f t="shared" ref="D37:M37" si="2">D38*$B$37</f>
        <v>0</v>
      </c>
      <c r="E37" s="38">
        <f t="shared" si="2"/>
        <v>0</v>
      </c>
      <c r="F37" s="38">
        <f t="shared" si="2"/>
        <v>0</v>
      </c>
      <c r="G37" s="38">
        <f t="shared" si="2"/>
        <v>0</v>
      </c>
      <c r="H37" s="38">
        <f t="shared" si="2"/>
        <v>0</v>
      </c>
      <c r="I37" s="38">
        <f t="shared" si="2"/>
        <v>0</v>
      </c>
      <c r="J37" s="38">
        <f t="shared" si="2"/>
        <v>0</v>
      </c>
      <c r="K37" s="38">
        <f t="shared" si="2"/>
        <v>0</v>
      </c>
      <c r="L37" s="38">
        <f t="shared" si="2"/>
        <v>0</v>
      </c>
      <c r="M37" s="38">
        <f t="shared" si="2"/>
        <v>0</v>
      </c>
      <c r="N37" s="40">
        <f>SUM(C37:M37)</f>
        <v>0</v>
      </c>
    </row>
    <row r="38" spans="1:14" x14ac:dyDescent="0.25">
      <c r="A38" s="130" t="s">
        <v>214</v>
      </c>
      <c r="B38" s="131"/>
      <c r="C38" s="40"/>
      <c r="D38" s="40"/>
      <c r="E38" s="40"/>
      <c r="F38" s="40"/>
      <c r="G38" s="40"/>
      <c r="H38" s="40"/>
      <c r="I38" s="40"/>
      <c r="J38" s="40"/>
      <c r="K38" s="40"/>
      <c r="L38" s="40"/>
      <c r="M38" s="40"/>
      <c r="N38" s="40">
        <f>SUM(C38:M38)</f>
        <v>0</v>
      </c>
    </row>
  </sheetData>
  <mergeCells count="40">
    <mergeCell ref="A32:F32"/>
    <mergeCell ref="G32:L32"/>
    <mergeCell ref="A33:L33"/>
    <mergeCell ref="A38:B38"/>
    <mergeCell ref="J21:L21"/>
    <mergeCell ref="A28:L28"/>
    <mergeCell ref="A29:F29"/>
    <mergeCell ref="G29:L29"/>
    <mergeCell ref="A30:F30"/>
    <mergeCell ref="G30:L30"/>
    <mergeCell ref="A31:F31"/>
    <mergeCell ref="G31:L31"/>
    <mergeCell ref="A22:L22"/>
    <mergeCell ref="A23:L23"/>
    <mergeCell ref="A24:L24"/>
    <mergeCell ref="A25:L25"/>
    <mergeCell ref="A26:L26"/>
    <mergeCell ref="A27:L27"/>
    <mergeCell ref="A16:F16"/>
    <mergeCell ref="G16:L16"/>
    <mergeCell ref="A17:F17"/>
    <mergeCell ref="G17:L17"/>
    <mergeCell ref="A18:L18"/>
    <mergeCell ref="A19:L19"/>
    <mergeCell ref="A15:L15"/>
    <mergeCell ref="A1:L1"/>
    <mergeCell ref="A2:L2"/>
    <mergeCell ref="A3:L3"/>
    <mergeCell ref="A4:L4"/>
    <mergeCell ref="A5:F5"/>
    <mergeCell ref="G5:L9"/>
    <mergeCell ref="A6:F6"/>
    <mergeCell ref="A7:F7"/>
    <mergeCell ref="A8:F8"/>
    <mergeCell ref="A9:F9"/>
    <mergeCell ref="A10:L10"/>
    <mergeCell ref="A11:L11"/>
    <mergeCell ref="A12:L12"/>
    <mergeCell ref="A13:L13"/>
    <mergeCell ref="A14:L14"/>
  </mergeCells>
  <printOptions horizontalCentered="1"/>
  <pageMargins left="0.70866141732283472" right="0.70866141732283472" top="0.74803149606299213" bottom="0.74803149606299213" header="0.31496062992125984" footer="0.31496062992125984"/>
  <pageSetup paperSize="9" scale="68" fitToHeight="2"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368B4-A64E-486D-9D75-93ADA7440FE5}">
  <sheetPr>
    <tabColor rgb="FFD1178A"/>
    <pageSetUpPr fitToPage="1"/>
  </sheetPr>
  <dimension ref="A1:N37"/>
  <sheetViews>
    <sheetView zoomScaleNormal="100" workbookViewId="0">
      <selection activeCell="A2" sqref="A2:L2"/>
    </sheetView>
  </sheetViews>
  <sheetFormatPr baseColWidth="10" defaultRowHeight="15" x14ac:dyDescent="0.25"/>
  <cols>
    <col min="1" max="1" width="13.28515625" bestFit="1" customWidth="1"/>
    <col min="2" max="2" width="8.7109375" customWidth="1"/>
    <col min="3" max="5" width="10.28515625" bestFit="1" customWidth="1"/>
    <col min="6" max="12" width="8.7109375" customWidth="1"/>
    <col min="13" max="13" width="5.85546875" bestFit="1" customWidth="1"/>
    <col min="14" max="14" width="20.42578125" customWidth="1"/>
  </cols>
  <sheetData>
    <row r="1" spans="1:12" ht="45" customHeight="1" x14ac:dyDescent="0.25">
      <c r="A1" s="212" t="s">
        <v>566</v>
      </c>
      <c r="B1" s="213"/>
      <c r="C1" s="213"/>
      <c r="D1" s="213"/>
      <c r="E1" s="213"/>
      <c r="F1" s="213"/>
      <c r="G1" s="213"/>
      <c r="H1" s="213"/>
      <c r="I1" s="213"/>
      <c r="J1" s="213"/>
      <c r="K1" s="213"/>
      <c r="L1" s="213"/>
    </row>
    <row r="2" spans="1:12" ht="49.15" customHeight="1" x14ac:dyDescent="0.25">
      <c r="A2" s="212" t="s">
        <v>190</v>
      </c>
      <c r="B2" s="213"/>
      <c r="C2" s="213"/>
      <c r="D2" s="213"/>
      <c r="E2" s="213"/>
      <c r="F2" s="213"/>
      <c r="G2" s="213"/>
      <c r="H2" s="213"/>
      <c r="I2" s="213"/>
      <c r="J2" s="213"/>
      <c r="K2" s="213"/>
      <c r="L2" s="213"/>
    </row>
    <row r="3" spans="1:12" ht="50.45" customHeight="1" x14ac:dyDescent="0.25">
      <c r="A3" s="212" t="s">
        <v>535</v>
      </c>
      <c r="B3" s="213"/>
      <c r="C3" s="213"/>
      <c r="D3" s="213"/>
      <c r="E3" s="213"/>
      <c r="F3" s="213"/>
      <c r="G3" s="213"/>
      <c r="H3" s="213"/>
      <c r="I3" s="213"/>
      <c r="J3" s="213"/>
      <c r="K3" s="213"/>
      <c r="L3" s="213"/>
    </row>
    <row r="4" spans="1:12" ht="15.6" customHeight="1" x14ac:dyDescent="0.25">
      <c r="A4" s="115" t="s">
        <v>31</v>
      </c>
      <c r="B4" s="116"/>
      <c r="C4" s="116"/>
      <c r="D4" s="116"/>
      <c r="E4" s="116"/>
      <c r="F4" s="116"/>
      <c r="G4" s="116"/>
      <c r="H4" s="116"/>
      <c r="I4" s="116"/>
      <c r="J4" s="116"/>
      <c r="K4" s="116"/>
      <c r="L4" s="116"/>
    </row>
    <row r="5" spans="1:12" ht="15.6" customHeight="1" x14ac:dyDescent="0.25">
      <c r="A5" s="137" t="s">
        <v>536</v>
      </c>
      <c r="B5" s="138"/>
      <c r="C5" s="138"/>
      <c r="D5" s="138"/>
      <c r="E5" s="138"/>
      <c r="F5" s="138"/>
      <c r="G5" s="129" t="e">
        <v>#VALUE!</v>
      </c>
      <c r="H5" s="129"/>
      <c r="I5" s="129"/>
      <c r="J5" s="129"/>
      <c r="K5" s="129"/>
      <c r="L5" s="129"/>
    </row>
    <row r="6" spans="1:12" ht="28.15" customHeight="1" x14ac:dyDescent="0.25">
      <c r="A6" s="137" t="s">
        <v>543</v>
      </c>
      <c r="B6" s="138"/>
      <c r="C6" s="138"/>
      <c r="D6" s="138"/>
      <c r="E6" s="138"/>
      <c r="F6" s="138"/>
      <c r="G6" s="129"/>
      <c r="H6" s="129"/>
      <c r="I6" s="129"/>
      <c r="J6" s="129"/>
      <c r="K6" s="129"/>
      <c r="L6" s="129"/>
    </row>
    <row r="7" spans="1:12" ht="15.6" customHeight="1" x14ac:dyDescent="0.25">
      <c r="A7" s="137" t="s">
        <v>544</v>
      </c>
      <c r="B7" s="138"/>
      <c r="C7" s="138"/>
      <c r="D7" s="138"/>
      <c r="E7" s="138"/>
      <c r="F7" s="138"/>
      <c r="G7" s="129"/>
      <c r="H7" s="129"/>
      <c r="I7" s="129"/>
      <c r="J7" s="129"/>
      <c r="K7" s="129"/>
      <c r="L7" s="129"/>
    </row>
    <row r="8" spans="1:12" ht="15.6" customHeight="1" x14ac:dyDescent="0.25">
      <c r="A8" s="139" t="s">
        <v>537</v>
      </c>
      <c r="B8" s="140"/>
      <c r="C8" s="140"/>
      <c r="D8" s="140"/>
      <c r="E8" s="140"/>
      <c r="F8" s="140"/>
      <c r="G8" s="129"/>
      <c r="H8" s="129"/>
      <c r="I8" s="129"/>
      <c r="J8" s="129"/>
      <c r="K8" s="129"/>
      <c r="L8" s="129"/>
    </row>
    <row r="9" spans="1:12" ht="169.9" customHeight="1" x14ac:dyDescent="0.25">
      <c r="A9" s="117" t="s">
        <v>545</v>
      </c>
      <c r="B9" s="219"/>
      <c r="C9" s="219"/>
      <c r="D9" s="219"/>
      <c r="E9" s="219"/>
      <c r="F9" s="219"/>
      <c r="G9" s="129"/>
      <c r="H9" s="129"/>
      <c r="I9" s="129"/>
      <c r="J9" s="129"/>
      <c r="K9" s="129"/>
      <c r="L9" s="129"/>
    </row>
    <row r="10" spans="1:12" ht="15.6" customHeight="1" x14ac:dyDescent="0.25">
      <c r="A10" s="115" t="s">
        <v>0</v>
      </c>
      <c r="B10" s="116"/>
      <c r="C10" s="116"/>
      <c r="D10" s="116"/>
      <c r="E10" s="116"/>
      <c r="F10" s="116"/>
      <c r="G10" s="116"/>
      <c r="H10" s="116"/>
      <c r="I10" s="116"/>
      <c r="J10" s="116"/>
      <c r="K10" s="116"/>
      <c r="L10" s="116"/>
    </row>
    <row r="11" spans="1:12" ht="31.15" customHeight="1" x14ac:dyDescent="0.25">
      <c r="A11" s="139" t="s">
        <v>538</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71.45" customHeight="1" x14ac:dyDescent="0.25">
      <c r="A13" s="133" t="s">
        <v>539</v>
      </c>
      <c r="B13" s="134"/>
      <c r="C13" s="134"/>
      <c r="D13" s="134"/>
      <c r="E13" s="134"/>
      <c r="F13" s="134"/>
      <c r="G13" s="134"/>
      <c r="H13" s="134"/>
      <c r="I13" s="134"/>
      <c r="J13" s="134"/>
      <c r="K13" s="134"/>
      <c r="L13" s="134"/>
    </row>
    <row r="14" spans="1:12" ht="18.600000000000001" customHeight="1" x14ac:dyDescent="0.25">
      <c r="A14" s="115" t="s">
        <v>64</v>
      </c>
      <c r="B14" s="116"/>
      <c r="C14" s="116"/>
      <c r="D14" s="116"/>
      <c r="E14" s="116"/>
      <c r="F14" s="116"/>
      <c r="G14" s="116"/>
      <c r="H14" s="116"/>
      <c r="I14" s="116"/>
      <c r="J14" s="116"/>
      <c r="K14" s="116"/>
      <c r="L14" s="116"/>
    </row>
    <row r="15" spans="1:12" ht="17.45" customHeight="1" x14ac:dyDescent="0.25">
      <c r="A15" s="133"/>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ht="52.9" customHeight="1" x14ac:dyDescent="0.25">
      <c r="A17" s="139" t="s">
        <v>540</v>
      </c>
      <c r="B17" s="140"/>
      <c r="C17" s="140"/>
      <c r="D17" s="140"/>
      <c r="E17" s="140"/>
      <c r="F17" s="140"/>
      <c r="G17" s="128"/>
      <c r="H17" s="128"/>
      <c r="I17" s="128"/>
      <c r="J17" s="128"/>
      <c r="K17" s="128"/>
      <c r="L17" s="128"/>
    </row>
    <row r="18" spans="1:12" ht="19.149999999999999" customHeight="1" x14ac:dyDescent="0.25">
      <c r="A18" s="115" t="s">
        <v>34</v>
      </c>
      <c r="B18" s="116"/>
      <c r="C18" s="116"/>
      <c r="D18" s="116"/>
      <c r="E18" s="116"/>
      <c r="F18" s="116"/>
      <c r="G18" s="116"/>
      <c r="H18" s="116"/>
      <c r="I18" s="116"/>
      <c r="J18" s="116"/>
      <c r="K18" s="116"/>
      <c r="L18" s="116"/>
    </row>
    <row r="19" spans="1:12" ht="19.149999999999999" customHeight="1" x14ac:dyDescent="0.25">
      <c r="A19" s="218" t="s">
        <v>47</v>
      </c>
      <c r="B19" s="218"/>
      <c r="C19" s="218"/>
      <c r="D19" s="218"/>
      <c r="E19" s="218"/>
      <c r="F19" s="218"/>
      <c r="G19" s="218"/>
      <c r="H19" s="218"/>
      <c r="I19" s="218"/>
      <c r="J19" s="218"/>
      <c r="K19" s="218"/>
      <c r="L19" s="218"/>
    </row>
    <row r="20" spans="1:12"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14.45" customHeight="1" x14ac:dyDescent="0.25">
      <c r="A21" s="16"/>
      <c r="B21" s="16"/>
      <c r="C21" s="16"/>
      <c r="D21" s="16"/>
      <c r="E21" s="16"/>
      <c r="F21" s="16"/>
      <c r="G21" s="16"/>
      <c r="H21" s="16"/>
      <c r="I21" s="16"/>
      <c r="J21" s="16"/>
      <c r="K21" s="16"/>
      <c r="L21" s="16"/>
    </row>
    <row r="22" spans="1:12" ht="15.6" customHeight="1" x14ac:dyDescent="0.25">
      <c r="A22" s="115" t="s">
        <v>4</v>
      </c>
      <c r="B22" s="116"/>
      <c r="C22" s="116"/>
      <c r="D22" s="116"/>
      <c r="E22" s="116"/>
      <c r="F22" s="116"/>
      <c r="G22" s="116"/>
      <c r="H22" s="116"/>
      <c r="I22" s="116"/>
      <c r="J22" s="116"/>
      <c r="K22" s="116"/>
      <c r="L22" s="116"/>
    </row>
    <row r="23" spans="1:12" ht="14.45" customHeight="1" x14ac:dyDescent="0.25">
      <c r="A23" s="144"/>
      <c r="B23" s="145"/>
      <c r="C23" s="145"/>
      <c r="D23" s="145"/>
      <c r="E23" s="145"/>
      <c r="F23" s="145"/>
      <c r="G23" s="145"/>
      <c r="H23" s="145"/>
      <c r="I23" s="145"/>
      <c r="J23" s="145"/>
      <c r="K23" s="145"/>
      <c r="L23" s="145"/>
    </row>
    <row r="24" spans="1:12" ht="15.6" customHeight="1" x14ac:dyDescent="0.25">
      <c r="A24" s="115" t="s">
        <v>5</v>
      </c>
      <c r="B24" s="116"/>
      <c r="C24" s="116"/>
      <c r="D24" s="116"/>
      <c r="E24" s="116"/>
      <c r="F24" s="116"/>
      <c r="G24" s="116"/>
      <c r="H24" s="116"/>
      <c r="I24" s="116"/>
      <c r="J24" s="116"/>
      <c r="K24" s="116"/>
      <c r="L24" s="116"/>
    </row>
    <row r="25" spans="1:12" ht="15" customHeight="1" x14ac:dyDescent="0.25">
      <c r="A25" s="117" t="s">
        <v>541</v>
      </c>
      <c r="B25" s="118"/>
      <c r="C25" s="118"/>
      <c r="D25" s="118"/>
      <c r="E25" s="118"/>
      <c r="F25" s="118"/>
      <c r="G25" s="118"/>
      <c r="H25" s="118"/>
      <c r="I25" s="118"/>
      <c r="J25" s="118"/>
      <c r="K25" s="118"/>
      <c r="L25" s="118"/>
    </row>
    <row r="26" spans="1:12" ht="17.45" customHeight="1" x14ac:dyDescent="0.25">
      <c r="A26" s="111" t="s">
        <v>48</v>
      </c>
      <c r="B26" s="112"/>
      <c r="C26" s="112"/>
      <c r="D26" s="112"/>
      <c r="E26" s="112"/>
      <c r="F26" s="112"/>
      <c r="G26" s="112"/>
      <c r="H26" s="112"/>
      <c r="I26" s="112"/>
      <c r="J26" s="112"/>
      <c r="K26" s="112"/>
      <c r="L26" s="112"/>
    </row>
    <row r="27" spans="1:12" ht="17.45" customHeight="1" x14ac:dyDescent="0.25">
      <c r="A27" s="117" t="s">
        <v>541</v>
      </c>
      <c r="B27" s="118"/>
      <c r="C27" s="118"/>
      <c r="D27" s="118"/>
      <c r="E27" s="118"/>
      <c r="F27" s="118"/>
      <c r="G27" s="118"/>
      <c r="H27" s="118"/>
      <c r="I27" s="118"/>
      <c r="J27" s="118"/>
      <c r="K27" s="118"/>
      <c r="L27" s="118"/>
    </row>
    <row r="28" spans="1:12" ht="15.6" customHeight="1" x14ac:dyDescent="0.25">
      <c r="A28" s="115" t="s">
        <v>7</v>
      </c>
      <c r="B28" s="116"/>
      <c r="C28" s="116"/>
      <c r="D28" s="116"/>
      <c r="E28" s="116"/>
      <c r="F28" s="116"/>
      <c r="G28" s="116"/>
      <c r="H28" s="116"/>
      <c r="I28" s="116"/>
      <c r="J28" s="116"/>
      <c r="K28" s="116"/>
      <c r="L28" s="116"/>
    </row>
    <row r="29" spans="1:12" ht="41.45" customHeight="1" x14ac:dyDescent="0.25">
      <c r="A29" s="192" t="s">
        <v>546</v>
      </c>
      <c r="B29" s="192"/>
      <c r="C29" s="192"/>
      <c r="D29" s="192"/>
      <c r="E29" s="192"/>
      <c r="F29" s="192"/>
      <c r="G29" s="217">
        <v>6000</v>
      </c>
      <c r="H29" s="122"/>
      <c r="I29" s="122"/>
      <c r="J29" s="122"/>
      <c r="K29" s="122"/>
      <c r="L29" s="122"/>
    </row>
    <row r="30" spans="1:12" x14ac:dyDescent="0.25">
      <c r="A30" s="192" t="s">
        <v>547</v>
      </c>
      <c r="B30" s="192"/>
      <c r="C30" s="192"/>
      <c r="D30" s="192"/>
      <c r="E30" s="192"/>
      <c r="F30" s="192"/>
      <c r="G30" s="122">
        <v>15000</v>
      </c>
      <c r="H30" s="122"/>
      <c r="I30" s="122"/>
      <c r="J30" s="122"/>
      <c r="K30" s="122"/>
      <c r="L30" s="122"/>
    </row>
    <row r="31" spans="1:12" x14ac:dyDescent="0.25">
      <c r="A31" s="119" t="s">
        <v>9</v>
      </c>
      <c r="B31" s="119"/>
      <c r="C31" s="119"/>
      <c r="D31" s="119"/>
      <c r="E31" s="119"/>
      <c r="F31" s="119"/>
      <c r="G31" s="120">
        <f>SUM(G29:L30)</f>
        <v>21000</v>
      </c>
      <c r="H31" s="120"/>
      <c r="I31" s="120"/>
      <c r="J31" s="120"/>
      <c r="K31" s="120"/>
      <c r="L31" s="120"/>
    </row>
    <row r="32" spans="1:12" ht="15.6" customHeight="1" x14ac:dyDescent="0.25">
      <c r="A32" s="115" t="s">
        <v>10</v>
      </c>
      <c r="B32" s="116"/>
      <c r="C32" s="116"/>
      <c r="D32" s="116"/>
      <c r="E32" s="116"/>
      <c r="F32" s="116"/>
      <c r="G32" s="116"/>
      <c r="H32" s="116"/>
      <c r="I32" s="116"/>
      <c r="J32" s="116"/>
      <c r="K32" s="116"/>
      <c r="L32" s="116"/>
    </row>
    <row r="33" spans="1:14" x14ac:dyDescent="0.25">
      <c r="A33" s="17" t="s">
        <v>212</v>
      </c>
      <c r="B33" s="17" t="s">
        <v>210</v>
      </c>
      <c r="C33" s="17">
        <v>2024</v>
      </c>
      <c r="D33" s="17">
        <v>2025</v>
      </c>
      <c r="E33" s="17">
        <v>2026</v>
      </c>
      <c r="F33" s="17">
        <v>2027</v>
      </c>
      <c r="G33" s="17">
        <v>2028</v>
      </c>
      <c r="H33" s="17">
        <v>2029</v>
      </c>
      <c r="I33" s="17">
        <v>2030</v>
      </c>
      <c r="J33" s="17">
        <v>2031</v>
      </c>
      <c r="K33" s="17">
        <v>2032</v>
      </c>
      <c r="L33" s="17">
        <v>2033</v>
      </c>
      <c r="M33" s="17">
        <v>2034</v>
      </c>
      <c r="N33" s="41" t="s">
        <v>215</v>
      </c>
    </row>
    <row r="34" spans="1:14" x14ac:dyDescent="0.25">
      <c r="A34" s="37" t="s">
        <v>445</v>
      </c>
      <c r="B34" s="39">
        <v>0.5</v>
      </c>
      <c r="C34" s="38">
        <f>C37*$B$34</f>
        <v>17263.5</v>
      </c>
      <c r="D34" s="38">
        <f t="shared" ref="D34:M34" si="0">D37*$B$34</f>
        <v>15682</v>
      </c>
      <c r="E34" s="38">
        <f t="shared" si="0"/>
        <v>18166.5</v>
      </c>
      <c r="F34" s="38">
        <f t="shared" si="0"/>
        <v>0</v>
      </c>
      <c r="G34" s="38">
        <f t="shared" si="0"/>
        <v>0</v>
      </c>
      <c r="H34" s="38">
        <f t="shared" si="0"/>
        <v>0</v>
      </c>
      <c r="I34" s="38">
        <f t="shared" si="0"/>
        <v>0</v>
      </c>
      <c r="J34" s="38">
        <f t="shared" si="0"/>
        <v>0</v>
      </c>
      <c r="K34" s="38">
        <f t="shared" si="0"/>
        <v>0</v>
      </c>
      <c r="L34" s="38">
        <f t="shared" si="0"/>
        <v>0</v>
      </c>
      <c r="M34" s="38">
        <f t="shared" si="0"/>
        <v>0</v>
      </c>
      <c r="N34" s="40">
        <f>SUM(C34:M34)</f>
        <v>51112</v>
      </c>
    </row>
    <row r="35" spans="1:14" x14ac:dyDescent="0.25">
      <c r="A35" s="37" t="s">
        <v>444</v>
      </c>
      <c r="B35" s="39">
        <v>0.3</v>
      </c>
      <c r="C35" s="38">
        <f>C37*B35</f>
        <v>10358.1</v>
      </c>
      <c r="D35" s="38">
        <f>D37*B35</f>
        <v>9409.1999999999989</v>
      </c>
      <c r="E35" s="38">
        <f>E37*B35</f>
        <v>10899.9</v>
      </c>
      <c r="F35" s="38">
        <f t="shared" ref="F35:M35" si="1">F37*E35</f>
        <v>0</v>
      </c>
      <c r="G35" s="38">
        <f t="shared" si="1"/>
        <v>0</v>
      </c>
      <c r="H35" s="38">
        <f t="shared" si="1"/>
        <v>0</v>
      </c>
      <c r="I35" s="38">
        <f t="shared" si="1"/>
        <v>0</v>
      </c>
      <c r="J35" s="38">
        <f t="shared" si="1"/>
        <v>0</v>
      </c>
      <c r="K35" s="38">
        <f t="shared" si="1"/>
        <v>0</v>
      </c>
      <c r="L35" s="38">
        <f t="shared" si="1"/>
        <v>0</v>
      </c>
      <c r="M35" s="38">
        <f t="shared" si="1"/>
        <v>0</v>
      </c>
      <c r="N35" s="40">
        <f>SUM(C35:M35)</f>
        <v>30667.199999999997</v>
      </c>
    </row>
    <row r="36" spans="1:14" ht="30" x14ac:dyDescent="0.25">
      <c r="A36" s="37" t="s">
        <v>443</v>
      </c>
      <c r="B36" s="39">
        <f>1-B34-B35</f>
        <v>0.2</v>
      </c>
      <c r="C36" s="38">
        <f>C37*$B$36</f>
        <v>6905.4000000000005</v>
      </c>
      <c r="D36" s="38">
        <f t="shared" ref="D36:M36" si="2">D37*$B$36</f>
        <v>6272.8</v>
      </c>
      <c r="E36" s="38">
        <f t="shared" si="2"/>
        <v>7266.6</v>
      </c>
      <c r="F36" s="38">
        <f t="shared" si="2"/>
        <v>0</v>
      </c>
      <c r="G36" s="38">
        <f t="shared" si="2"/>
        <v>0</v>
      </c>
      <c r="H36" s="38">
        <f t="shared" si="2"/>
        <v>0</v>
      </c>
      <c r="I36" s="38">
        <f t="shared" si="2"/>
        <v>0</v>
      </c>
      <c r="J36" s="38">
        <f t="shared" si="2"/>
        <v>0</v>
      </c>
      <c r="K36" s="38">
        <f t="shared" si="2"/>
        <v>0</v>
      </c>
      <c r="L36" s="38">
        <f t="shared" si="2"/>
        <v>0</v>
      </c>
      <c r="M36" s="38">
        <f t="shared" si="2"/>
        <v>0</v>
      </c>
      <c r="N36" s="40">
        <f>SUM(C36:M36)</f>
        <v>20444.800000000003</v>
      </c>
    </row>
    <row r="37" spans="1:14" x14ac:dyDescent="0.25">
      <c r="A37" s="130" t="s">
        <v>214</v>
      </c>
      <c r="B37" s="131"/>
      <c r="C37" s="40">
        <v>34527</v>
      </c>
      <c r="D37" s="40">
        <v>31364</v>
      </c>
      <c r="E37" s="40">
        <v>36333</v>
      </c>
      <c r="F37" s="40"/>
      <c r="G37" s="40"/>
      <c r="H37" s="40"/>
      <c r="I37" s="40"/>
      <c r="J37" s="40"/>
      <c r="K37" s="40"/>
      <c r="L37" s="40"/>
      <c r="M37" s="40"/>
      <c r="N37" s="40">
        <f>SUM(C37:M37)</f>
        <v>102224</v>
      </c>
    </row>
  </sheetData>
  <mergeCells count="37">
    <mergeCell ref="A15:L15"/>
    <mergeCell ref="A1:L1"/>
    <mergeCell ref="A2:L2"/>
    <mergeCell ref="A3:L3"/>
    <mergeCell ref="A4:L4"/>
    <mergeCell ref="A5:F5"/>
    <mergeCell ref="G5:L9"/>
    <mergeCell ref="A6:F6"/>
    <mergeCell ref="A7:F7"/>
    <mergeCell ref="A8:F8"/>
    <mergeCell ref="A9:F9"/>
    <mergeCell ref="A10:L10"/>
    <mergeCell ref="A11:L11"/>
    <mergeCell ref="A12:L12"/>
    <mergeCell ref="A13:L13"/>
    <mergeCell ref="A14:L14"/>
    <mergeCell ref="A27:L27"/>
    <mergeCell ref="A16:F16"/>
    <mergeCell ref="G16:L16"/>
    <mergeCell ref="A17:F17"/>
    <mergeCell ref="G17:L17"/>
    <mergeCell ref="A18:L18"/>
    <mergeCell ref="A19:L19"/>
    <mergeCell ref="A22:L22"/>
    <mergeCell ref="A23:L23"/>
    <mergeCell ref="A24:L24"/>
    <mergeCell ref="A25:L25"/>
    <mergeCell ref="A26:L26"/>
    <mergeCell ref="A31:F31"/>
    <mergeCell ref="G31:L31"/>
    <mergeCell ref="A32:L32"/>
    <mergeCell ref="A37:B37"/>
    <mergeCell ref="A28:L28"/>
    <mergeCell ref="A29:F29"/>
    <mergeCell ref="G29:L29"/>
    <mergeCell ref="A30:F30"/>
    <mergeCell ref="G30:L30"/>
  </mergeCells>
  <printOptions horizontalCentered="1"/>
  <pageMargins left="0.70866141732283472" right="0.70866141732283472" top="0.74803149606299213" bottom="0.74803149606299213" header="0.31496062992125984" footer="0.31496062992125984"/>
  <pageSetup paperSize="9" scale="64" fitToHeight="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7346-D733-478B-BBF6-38A55C56724B}">
  <sheetPr>
    <tabColor rgb="FFD1178A"/>
    <pageSetUpPr fitToPage="1"/>
  </sheetPr>
  <dimension ref="A1:N38"/>
  <sheetViews>
    <sheetView zoomScale="99" zoomScaleNormal="100" workbookViewId="0">
      <selection activeCell="A2" sqref="A2:L2"/>
    </sheetView>
  </sheetViews>
  <sheetFormatPr baseColWidth="10" defaultRowHeight="15" x14ac:dyDescent="0.25"/>
  <cols>
    <col min="1" max="1" width="13.28515625" bestFit="1" customWidth="1"/>
    <col min="2" max="2" width="8.7109375" customWidth="1"/>
    <col min="3" max="5" width="10.28515625" bestFit="1" customWidth="1"/>
    <col min="6" max="12" width="8.7109375" customWidth="1"/>
    <col min="13" max="13" width="5.85546875" bestFit="1" customWidth="1"/>
    <col min="14" max="14" width="28.140625" customWidth="1"/>
  </cols>
  <sheetData>
    <row r="1" spans="1:12" ht="45" customHeight="1" x14ac:dyDescent="0.25">
      <c r="A1" s="212" t="s">
        <v>567</v>
      </c>
      <c r="B1" s="213"/>
      <c r="C1" s="213"/>
      <c r="D1" s="213"/>
      <c r="E1" s="213"/>
      <c r="F1" s="213"/>
      <c r="G1" s="213"/>
      <c r="H1" s="213"/>
      <c r="I1" s="213"/>
      <c r="J1" s="213"/>
      <c r="K1" s="213"/>
      <c r="L1" s="213"/>
    </row>
    <row r="2" spans="1:12" ht="49.15" customHeight="1" x14ac:dyDescent="0.25">
      <c r="A2" s="212" t="s">
        <v>190</v>
      </c>
      <c r="B2" s="213"/>
      <c r="C2" s="213"/>
      <c r="D2" s="213"/>
      <c r="E2" s="213"/>
      <c r="F2" s="213"/>
      <c r="G2" s="213"/>
      <c r="H2" s="213"/>
      <c r="I2" s="213"/>
      <c r="J2" s="213"/>
      <c r="K2" s="213"/>
      <c r="L2" s="213"/>
    </row>
    <row r="3" spans="1:12" ht="50.45" customHeight="1" x14ac:dyDescent="0.25">
      <c r="A3" s="212" t="s">
        <v>548</v>
      </c>
      <c r="B3" s="213"/>
      <c r="C3" s="213"/>
      <c r="D3" s="213"/>
      <c r="E3" s="213"/>
      <c r="F3" s="213"/>
      <c r="G3" s="213"/>
      <c r="H3" s="213"/>
      <c r="I3" s="213"/>
      <c r="J3" s="213"/>
      <c r="K3" s="213"/>
      <c r="L3" s="213"/>
    </row>
    <row r="4" spans="1:12" ht="15.6" customHeight="1" x14ac:dyDescent="0.25">
      <c r="A4" s="115" t="s">
        <v>31</v>
      </c>
      <c r="B4" s="116"/>
      <c r="C4" s="116"/>
      <c r="D4" s="116"/>
      <c r="E4" s="116"/>
      <c r="F4" s="116"/>
      <c r="G4" s="116"/>
      <c r="H4" s="116"/>
      <c r="I4" s="116"/>
      <c r="J4" s="116"/>
      <c r="K4" s="116"/>
      <c r="L4" s="116"/>
    </row>
    <row r="5" spans="1:12" ht="15.6" customHeight="1" x14ac:dyDescent="0.25">
      <c r="A5" s="137" t="s">
        <v>536</v>
      </c>
      <c r="B5" s="138"/>
      <c r="C5" s="138"/>
      <c r="D5" s="138"/>
      <c r="E5" s="138"/>
      <c r="F5" s="138"/>
      <c r="G5" s="129" t="e">
        <v>#VALUE!</v>
      </c>
      <c r="H5" s="129"/>
      <c r="I5" s="129"/>
      <c r="J5" s="129"/>
      <c r="K5" s="129"/>
      <c r="L5" s="129"/>
    </row>
    <row r="6" spans="1:12" ht="15.6" customHeight="1" x14ac:dyDescent="0.25">
      <c r="A6" s="137" t="s">
        <v>66</v>
      </c>
      <c r="B6" s="138"/>
      <c r="C6" s="138"/>
      <c r="D6" s="138"/>
      <c r="E6" s="138"/>
      <c r="F6" s="138"/>
      <c r="G6" s="129"/>
      <c r="H6" s="129"/>
      <c r="I6" s="129"/>
      <c r="J6" s="129"/>
      <c r="K6" s="129"/>
      <c r="L6" s="129"/>
    </row>
    <row r="7" spans="1:12" ht="15.6" customHeight="1" x14ac:dyDescent="0.25">
      <c r="A7" s="137" t="s">
        <v>550</v>
      </c>
      <c r="B7" s="138"/>
      <c r="C7" s="138"/>
      <c r="D7" s="138"/>
      <c r="E7" s="138"/>
      <c r="F7" s="138"/>
      <c r="G7" s="129"/>
      <c r="H7" s="129"/>
      <c r="I7" s="129"/>
      <c r="J7" s="129"/>
      <c r="K7" s="129"/>
      <c r="L7" s="129"/>
    </row>
    <row r="8" spans="1:12" ht="15.6" customHeight="1" x14ac:dyDescent="0.25">
      <c r="A8" s="137" t="s">
        <v>549</v>
      </c>
      <c r="B8" s="138"/>
      <c r="C8" s="138"/>
      <c r="D8" s="138"/>
      <c r="E8" s="138"/>
      <c r="F8" s="138"/>
      <c r="G8" s="129"/>
      <c r="H8" s="129"/>
      <c r="I8" s="129"/>
      <c r="J8" s="129"/>
      <c r="K8" s="129"/>
      <c r="L8" s="129"/>
    </row>
    <row r="9" spans="1:12" ht="132" customHeight="1" x14ac:dyDescent="0.25">
      <c r="A9" s="157" t="s">
        <v>551</v>
      </c>
      <c r="B9" s="129"/>
      <c r="C9" s="129"/>
      <c r="D9" s="129"/>
      <c r="E9" s="129"/>
      <c r="F9" s="129"/>
      <c r="G9" s="129"/>
      <c r="H9" s="129"/>
      <c r="I9" s="129"/>
      <c r="J9" s="129"/>
      <c r="K9" s="129"/>
      <c r="L9" s="129"/>
    </row>
    <row r="10" spans="1:12" ht="15.6" customHeight="1" x14ac:dyDescent="0.25">
      <c r="A10" s="115" t="s">
        <v>0</v>
      </c>
      <c r="B10" s="116"/>
      <c r="C10" s="116"/>
      <c r="D10" s="116"/>
      <c r="E10" s="116"/>
      <c r="F10" s="116"/>
      <c r="G10" s="116"/>
      <c r="H10" s="116"/>
      <c r="I10" s="116"/>
      <c r="J10" s="116"/>
      <c r="K10" s="116"/>
      <c r="L10" s="116"/>
    </row>
    <row r="11" spans="1:12" x14ac:dyDescent="0.25">
      <c r="A11" s="139" t="s">
        <v>538</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67.150000000000006" customHeight="1" x14ac:dyDescent="0.25">
      <c r="A13" s="133" t="s">
        <v>539</v>
      </c>
      <c r="B13" s="134"/>
      <c r="C13" s="134"/>
      <c r="D13" s="134"/>
      <c r="E13" s="134"/>
      <c r="F13" s="134"/>
      <c r="G13" s="134"/>
      <c r="H13" s="134"/>
      <c r="I13" s="134"/>
      <c r="J13" s="134"/>
      <c r="K13" s="134"/>
      <c r="L13" s="134"/>
    </row>
    <row r="14" spans="1:12" ht="18.600000000000001" customHeight="1" x14ac:dyDescent="0.25">
      <c r="A14" s="115" t="s">
        <v>64</v>
      </c>
      <c r="B14" s="116"/>
      <c r="C14" s="116"/>
      <c r="D14" s="116"/>
      <c r="E14" s="116"/>
      <c r="F14" s="116"/>
      <c r="G14" s="116"/>
      <c r="H14" s="116"/>
      <c r="I14" s="116"/>
      <c r="J14" s="116"/>
      <c r="K14" s="116"/>
      <c r="L14" s="116"/>
    </row>
    <row r="15" spans="1:12" ht="17.45" customHeight="1" x14ac:dyDescent="0.25">
      <c r="A15" s="133"/>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x14ac:dyDescent="0.25">
      <c r="A17" s="139" t="s">
        <v>540</v>
      </c>
      <c r="B17" s="140"/>
      <c r="C17" s="140"/>
      <c r="D17" s="140"/>
      <c r="E17" s="140"/>
      <c r="F17" s="140"/>
      <c r="G17" s="128"/>
      <c r="H17" s="128"/>
      <c r="I17" s="128"/>
      <c r="J17" s="128"/>
      <c r="K17" s="128"/>
      <c r="L17" s="128"/>
    </row>
    <row r="18" spans="1:12" ht="19.149999999999999" customHeight="1" x14ac:dyDescent="0.25">
      <c r="A18" s="115" t="s">
        <v>34</v>
      </c>
      <c r="B18" s="116"/>
      <c r="C18" s="116"/>
      <c r="D18" s="116"/>
      <c r="E18" s="116"/>
      <c r="F18" s="116"/>
      <c r="G18" s="116"/>
      <c r="H18" s="116"/>
      <c r="I18" s="116"/>
      <c r="J18" s="116"/>
      <c r="K18" s="116"/>
      <c r="L18" s="116"/>
    </row>
    <row r="19" spans="1:12" ht="19.149999999999999" customHeight="1" x14ac:dyDescent="0.25">
      <c r="A19" s="218" t="s">
        <v>47</v>
      </c>
      <c r="B19" s="218"/>
      <c r="C19" s="218"/>
      <c r="D19" s="218"/>
      <c r="E19" s="218"/>
      <c r="F19" s="218"/>
      <c r="G19" s="218"/>
      <c r="H19" s="218"/>
      <c r="I19" s="218"/>
      <c r="J19" s="218"/>
      <c r="K19" s="218"/>
      <c r="L19" s="218"/>
    </row>
    <row r="20" spans="1:12"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14.45" customHeight="1" x14ac:dyDescent="0.25">
      <c r="A21" s="16"/>
      <c r="B21" s="16"/>
      <c r="C21" s="16"/>
      <c r="D21" s="16"/>
      <c r="E21" s="16"/>
      <c r="F21" s="16"/>
      <c r="G21" s="16"/>
      <c r="H21" s="16"/>
      <c r="I21" s="16"/>
      <c r="J21" s="16"/>
      <c r="K21" s="16"/>
      <c r="L21" s="16"/>
    </row>
    <row r="22" spans="1:12" ht="15.6" customHeight="1" x14ac:dyDescent="0.25">
      <c r="A22" s="115" t="s">
        <v>4</v>
      </c>
      <c r="B22" s="116"/>
      <c r="C22" s="116"/>
      <c r="D22" s="116"/>
      <c r="E22" s="116"/>
      <c r="F22" s="116"/>
      <c r="G22" s="116"/>
      <c r="H22" s="116"/>
      <c r="I22" s="116"/>
      <c r="J22" s="116"/>
      <c r="K22" s="116"/>
      <c r="L22" s="116"/>
    </row>
    <row r="23" spans="1:12" ht="14.45" customHeight="1" x14ac:dyDescent="0.25">
      <c r="A23" s="144"/>
      <c r="B23" s="145"/>
      <c r="C23" s="145"/>
      <c r="D23" s="145"/>
      <c r="E23" s="145"/>
      <c r="F23" s="145"/>
      <c r="G23" s="145"/>
      <c r="H23" s="145"/>
      <c r="I23" s="145"/>
      <c r="J23" s="145"/>
      <c r="K23" s="145"/>
      <c r="L23" s="145"/>
    </row>
    <row r="24" spans="1:12" ht="15.6" customHeight="1" x14ac:dyDescent="0.25">
      <c r="A24" s="115" t="s">
        <v>5</v>
      </c>
      <c r="B24" s="116"/>
      <c r="C24" s="116"/>
      <c r="D24" s="116"/>
      <c r="E24" s="116"/>
      <c r="F24" s="116"/>
      <c r="G24" s="116"/>
      <c r="H24" s="116"/>
      <c r="I24" s="116"/>
      <c r="J24" s="116"/>
      <c r="K24" s="116"/>
      <c r="L24" s="116"/>
    </row>
    <row r="25" spans="1:12" x14ac:dyDescent="0.25">
      <c r="A25" s="117" t="s">
        <v>541</v>
      </c>
      <c r="B25" s="118"/>
      <c r="C25" s="118"/>
      <c r="D25" s="118"/>
      <c r="E25" s="118"/>
      <c r="F25" s="118"/>
      <c r="G25" s="118"/>
      <c r="H25" s="118"/>
      <c r="I25" s="118"/>
      <c r="J25" s="118"/>
      <c r="K25" s="118"/>
      <c r="L25" s="118"/>
    </row>
    <row r="26" spans="1:12" ht="17.45" customHeight="1" x14ac:dyDescent="0.25">
      <c r="A26" s="111" t="s">
        <v>48</v>
      </c>
      <c r="B26" s="112"/>
      <c r="C26" s="112"/>
      <c r="D26" s="112"/>
      <c r="E26" s="112"/>
      <c r="F26" s="112"/>
      <c r="G26" s="112"/>
      <c r="H26" s="112"/>
      <c r="I26" s="112"/>
      <c r="J26" s="112"/>
      <c r="K26" s="112"/>
      <c r="L26" s="112"/>
    </row>
    <row r="27" spans="1:12" x14ac:dyDescent="0.25">
      <c r="A27" s="117" t="s">
        <v>541</v>
      </c>
      <c r="B27" s="118"/>
      <c r="C27" s="118"/>
      <c r="D27" s="118"/>
      <c r="E27" s="118"/>
      <c r="F27" s="118"/>
      <c r="G27" s="118"/>
      <c r="H27" s="118"/>
      <c r="I27" s="118"/>
      <c r="J27" s="118"/>
      <c r="K27" s="118"/>
      <c r="L27" s="118"/>
    </row>
    <row r="28" spans="1:12" ht="15.6" customHeight="1" x14ac:dyDescent="0.25">
      <c r="A28" s="115" t="s">
        <v>7</v>
      </c>
      <c r="B28" s="116"/>
      <c r="C28" s="116"/>
      <c r="D28" s="116"/>
      <c r="E28" s="116"/>
      <c r="F28" s="116"/>
      <c r="G28" s="116"/>
      <c r="H28" s="116"/>
      <c r="I28" s="116"/>
      <c r="J28" s="116"/>
      <c r="K28" s="116"/>
      <c r="L28" s="116"/>
    </row>
    <row r="29" spans="1:12" ht="16.899999999999999" customHeight="1" x14ac:dyDescent="0.25">
      <c r="A29" s="192" t="s">
        <v>49</v>
      </c>
      <c r="B29" s="192"/>
      <c r="C29" s="192"/>
      <c r="D29" s="192"/>
      <c r="E29" s="192"/>
      <c r="F29" s="192"/>
      <c r="G29" s="122"/>
      <c r="H29" s="122"/>
      <c r="I29" s="122"/>
      <c r="J29" s="122"/>
      <c r="K29" s="122"/>
      <c r="L29" s="122"/>
    </row>
    <row r="30" spans="1:12" x14ac:dyDescent="0.25">
      <c r="A30" s="192" t="s">
        <v>6</v>
      </c>
      <c r="B30" s="192"/>
      <c r="C30" s="192"/>
      <c r="D30" s="192"/>
      <c r="E30" s="192"/>
      <c r="F30" s="192"/>
      <c r="G30" s="122"/>
      <c r="H30" s="122"/>
      <c r="I30" s="122"/>
      <c r="J30" s="122"/>
      <c r="K30" s="122"/>
      <c r="L30" s="122"/>
    </row>
    <row r="31" spans="1:12" x14ac:dyDescent="0.25">
      <c r="A31" s="192" t="s">
        <v>8</v>
      </c>
      <c r="B31" s="192"/>
      <c r="C31" s="192"/>
      <c r="D31" s="192"/>
      <c r="E31" s="192"/>
      <c r="F31" s="192"/>
      <c r="G31" s="122"/>
      <c r="H31" s="122"/>
      <c r="I31" s="122"/>
      <c r="J31" s="122"/>
      <c r="K31" s="122"/>
      <c r="L31" s="122"/>
    </row>
    <row r="32" spans="1:12" x14ac:dyDescent="0.25">
      <c r="A32" s="119" t="s">
        <v>9</v>
      </c>
      <c r="B32" s="119"/>
      <c r="C32" s="119"/>
      <c r="D32" s="119"/>
      <c r="E32" s="119"/>
      <c r="F32" s="119"/>
      <c r="G32" s="120">
        <f>SUM(G29:L31)</f>
        <v>0</v>
      </c>
      <c r="H32" s="120"/>
      <c r="I32" s="120"/>
      <c r="J32" s="120"/>
      <c r="K32" s="120"/>
      <c r="L32" s="120"/>
    </row>
    <row r="33" spans="1:14" ht="15.6" customHeight="1" x14ac:dyDescent="0.25">
      <c r="A33" s="115" t="s">
        <v>10</v>
      </c>
      <c r="B33" s="116"/>
      <c r="C33" s="116"/>
      <c r="D33" s="116"/>
      <c r="E33" s="116"/>
      <c r="F33" s="116"/>
      <c r="G33" s="116"/>
      <c r="H33" s="116"/>
      <c r="I33" s="116"/>
      <c r="J33" s="116"/>
      <c r="K33" s="116"/>
      <c r="L33" s="116"/>
    </row>
    <row r="34" spans="1:14" x14ac:dyDescent="0.25">
      <c r="A34" s="17" t="s">
        <v>212</v>
      </c>
      <c r="B34" s="17" t="s">
        <v>210</v>
      </c>
      <c r="C34" s="17">
        <v>2024</v>
      </c>
      <c r="D34" s="17">
        <v>2025</v>
      </c>
      <c r="E34" s="17">
        <v>2026</v>
      </c>
      <c r="F34" s="17">
        <v>2027</v>
      </c>
      <c r="G34" s="17">
        <v>2028</v>
      </c>
      <c r="H34" s="17">
        <v>2029</v>
      </c>
      <c r="I34" s="17">
        <v>2030</v>
      </c>
      <c r="J34" s="17">
        <v>2031</v>
      </c>
      <c r="K34" s="17">
        <v>2032</v>
      </c>
      <c r="L34" s="17">
        <v>2033</v>
      </c>
      <c r="M34" s="17">
        <v>2034</v>
      </c>
      <c r="N34" s="41" t="s">
        <v>215</v>
      </c>
    </row>
    <row r="35" spans="1:14" x14ac:dyDescent="0.25">
      <c r="A35" s="37" t="s">
        <v>445</v>
      </c>
      <c r="B35" s="39">
        <v>0.5</v>
      </c>
      <c r="C35" s="38">
        <f>C38*$B$35</f>
        <v>11717</v>
      </c>
      <c r="D35" s="38">
        <f t="shared" ref="D35:M35" si="0">D38*$B$35</f>
        <v>12656.5</v>
      </c>
      <c r="E35" s="38">
        <f t="shared" si="0"/>
        <v>13074.5</v>
      </c>
      <c r="F35" s="38">
        <f t="shared" si="0"/>
        <v>0</v>
      </c>
      <c r="G35" s="38">
        <f t="shared" si="0"/>
        <v>0</v>
      </c>
      <c r="H35" s="38">
        <f t="shared" si="0"/>
        <v>0</v>
      </c>
      <c r="I35" s="38">
        <f t="shared" si="0"/>
        <v>0</v>
      </c>
      <c r="J35" s="38">
        <f t="shared" si="0"/>
        <v>0</v>
      </c>
      <c r="K35" s="38">
        <f t="shared" si="0"/>
        <v>0</v>
      </c>
      <c r="L35" s="38">
        <f t="shared" si="0"/>
        <v>0</v>
      </c>
      <c r="M35" s="38">
        <f t="shared" si="0"/>
        <v>0</v>
      </c>
      <c r="N35" s="40">
        <f>SUM(C35:M35)</f>
        <v>37448</v>
      </c>
    </row>
    <row r="36" spans="1:14" x14ac:dyDescent="0.25">
      <c r="A36" s="37" t="s">
        <v>444</v>
      </c>
      <c r="B36" s="39">
        <v>0.3</v>
      </c>
      <c r="C36" s="38">
        <f>C38*B36</f>
        <v>7030.2</v>
      </c>
      <c r="D36" s="38">
        <f>B36*D38</f>
        <v>7593.9</v>
      </c>
      <c r="E36" s="38">
        <f>E38*B36</f>
        <v>7844.7</v>
      </c>
      <c r="F36" s="38">
        <f t="shared" ref="F36:M36" si="1">F38*E36</f>
        <v>0</v>
      </c>
      <c r="G36" s="38">
        <f t="shared" si="1"/>
        <v>0</v>
      </c>
      <c r="H36" s="38">
        <f t="shared" si="1"/>
        <v>0</v>
      </c>
      <c r="I36" s="38">
        <f t="shared" si="1"/>
        <v>0</v>
      </c>
      <c r="J36" s="38">
        <f t="shared" si="1"/>
        <v>0</v>
      </c>
      <c r="K36" s="38">
        <f t="shared" si="1"/>
        <v>0</v>
      </c>
      <c r="L36" s="38">
        <f t="shared" si="1"/>
        <v>0</v>
      </c>
      <c r="M36" s="38">
        <f t="shared" si="1"/>
        <v>0</v>
      </c>
      <c r="N36" s="40">
        <f>SUM(C36:M36)</f>
        <v>22468.799999999999</v>
      </c>
    </row>
    <row r="37" spans="1:14" ht="30" x14ac:dyDescent="0.25">
      <c r="A37" s="37" t="s">
        <v>443</v>
      </c>
      <c r="B37" s="39">
        <f>1-B35-B36</f>
        <v>0.2</v>
      </c>
      <c r="C37" s="38">
        <f>C38*$B$37</f>
        <v>4686.8</v>
      </c>
      <c r="D37" s="38">
        <f t="shared" ref="D37:M37" si="2">D38*$B$37</f>
        <v>5062.6000000000004</v>
      </c>
      <c r="E37" s="38">
        <f t="shared" si="2"/>
        <v>5229.8</v>
      </c>
      <c r="F37" s="38">
        <f t="shared" si="2"/>
        <v>0</v>
      </c>
      <c r="G37" s="38">
        <f t="shared" si="2"/>
        <v>0</v>
      </c>
      <c r="H37" s="38">
        <f t="shared" si="2"/>
        <v>0</v>
      </c>
      <c r="I37" s="38">
        <f t="shared" si="2"/>
        <v>0</v>
      </c>
      <c r="J37" s="38">
        <f t="shared" si="2"/>
        <v>0</v>
      </c>
      <c r="K37" s="38">
        <f t="shared" si="2"/>
        <v>0</v>
      </c>
      <c r="L37" s="38">
        <f t="shared" si="2"/>
        <v>0</v>
      </c>
      <c r="M37" s="38">
        <f t="shared" si="2"/>
        <v>0</v>
      </c>
      <c r="N37" s="40">
        <f>SUM(C37:M37)</f>
        <v>14979.2</v>
      </c>
    </row>
    <row r="38" spans="1:14" x14ac:dyDescent="0.25">
      <c r="A38" s="130" t="s">
        <v>214</v>
      </c>
      <c r="B38" s="131"/>
      <c r="C38" s="40">
        <v>23434</v>
      </c>
      <c r="D38" s="40">
        <v>25313</v>
      </c>
      <c r="E38" s="40">
        <v>26149</v>
      </c>
      <c r="F38" s="40"/>
      <c r="G38" s="40"/>
      <c r="H38" s="40"/>
      <c r="I38" s="40"/>
      <c r="J38" s="40"/>
      <c r="K38" s="40"/>
      <c r="L38" s="40"/>
      <c r="M38" s="40"/>
      <c r="N38" s="40">
        <f>SUM(C38:M38)</f>
        <v>74896</v>
      </c>
    </row>
  </sheetData>
  <mergeCells count="39">
    <mergeCell ref="A15:L15"/>
    <mergeCell ref="A1:L1"/>
    <mergeCell ref="A2:L2"/>
    <mergeCell ref="A3:L3"/>
    <mergeCell ref="A4:L4"/>
    <mergeCell ref="A5:F5"/>
    <mergeCell ref="G5:L9"/>
    <mergeCell ref="A6:F6"/>
    <mergeCell ref="A7:F7"/>
    <mergeCell ref="A8:F8"/>
    <mergeCell ref="A9:F9"/>
    <mergeCell ref="A10:L10"/>
    <mergeCell ref="A11:L11"/>
    <mergeCell ref="A12:L12"/>
    <mergeCell ref="A13:L13"/>
    <mergeCell ref="A14:L14"/>
    <mergeCell ref="A27:L27"/>
    <mergeCell ref="A16:F16"/>
    <mergeCell ref="G16:L16"/>
    <mergeCell ref="A17:F17"/>
    <mergeCell ref="G17:L17"/>
    <mergeCell ref="A18:L18"/>
    <mergeCell ref="A19:L19"/>
    <mergeCell ref="A22:L22"/>
    <mergeCell ref="A23:L23"/>
    <mergeCell ref="A24:L24"/>
    <mergeCell ref="A25:L25"/>
    <mergeCell ref="A26:L26"/>
    <mergeCell ref="A32:F32"/>
    <mergeCell ref="G32:L32"/>
    <mergeCell ref="A33:L33"/>
    <mergeCell ref="A38:B38"/>
    <mergeCell ref="A28:L28"/>
    <mergeCell ref="A29:F29"/>
    <mergeCell ref="G29:L29"/>
    <mergeCell ref="A30:F30"/>
    <mergeCell ref="G30:L30"/>
    <mergeCell ref="A31:F31"/>
    <mergeCell ref="G31:L31"/>
  </mergeCells>
  <printOptions horizontalCentered="1"/>
  <pageMargins left="0.70866141732283472" right="0.70866141732283472" top="0.74803149606299213" bottom="0.74803149606299213" header="0.31496062992125984" footer="0.31496062992125984"/>
  <pageSetup paperSize="9" scale="64" fitToHeight="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4912B-418D-4890-A065-86CAABDDDA70}">
  <sheetPr>
    <tabColor rgb="FFD1178A"/>
    <pageSetUpPr fitToPage="1"/>
  </sheetPr>
  <dimension ref="A1:N38"/>
  <sheetViews>
    <sheetView zoomScaleNormal="100" workbookViewId="0">
      <selection activeCell="A2" sqref="A2:L2"/>
    </sheetView>
  </sheetViews>
  <sheetFormatPr baseColWidth="10" defaultRowHeight="15" x14ac:dyDescent="0.25"/>
  <cols>
    <col min="1" max="1" width="13.28515625" bestFit="1" customWidth="1"/>
    <col min="2" max="2" width="8.7109375" customWidth="1"/>
    <col min="3" max="5" width="10.28515625" bestFit="1" customWidth="1"/>
    <col min="6" max="12" width="8.7109375" customWidth="1"/>
    <col min="13" max="13" width="5.85546875" bestFit="1" customWidth="1"/>
    <col min="14" max="14" width="12.7109375" bestFit="1" customWidth="1"/>
  </cols>
  <sheetData>
    <row r="1" spans="1:12" ht="45" customHeight="1" x14ac:dyDescent="0.25">
      <c r="A1" s="212" t="s">
        <v>568</v>
      </c>
      <c r="B1" s="213"/>
      <c r="C1" s="213"/>
      <c r="D1" s="213"/>
      <c r="E1" s="213"/>
      <c r="F1" s="213"/>
      <c r="G1" s="213"/>
      <c r="H1" s="213"/>
      <c r="I1" s="213"/>
      <c r="J1" s="213"/>
      <c r="K1" s="213"/>
      <c r="L1" s="213"/>
    </row>
    <row r="2" spans="1:12" ht="49.15" customHeight="1" x14ac:dyDescent="0.25">
      <c r="A2" s="212" t="s">
        <v>190</v>
      </c>
      <c r="B2" s="213"/>
      <c r="C2" s="213"/>
      <c r="D2" s="213"/>
      <c r="E2" s="213"/>
      <c r="F2" s="213"/>
      <c r="G2" s="213"/>
      <c r="H2" s="213"/>
      <c r="I2" s="213"/>
      <c r="J2" s="213"/>
      <c r="K2" s="213"/>
      <c r="L2" s="213"/>
    </row>
    <row r="3" spans="1:12" ht="50.45" customHeight="1" x14ac:dyDescent="0.25">
      <c r="A3" s="212" t="s">
        <v>552</v>
      </c>
      <c r="B3" s="213"/>
      <c r="C3" s="213"/>
      <c r="D3" s="213"/>
      <c r="E3" s="213"/>
      <c r="F3" s="213"/>
      <c r="G3" s="213"/>
      <c r="H3" s="213"/>
      <c r="I3" s="213"/>
      <c r="J3" s="213"/>
      <c r="K3" s="213"/>
      <c r="L3" s="213"/>
    </row>
    <row r="4" spans="1:12" ht="15.6" customHeight="1" x14ac:dyDescent="0.25">
      <c r="A4" s="115" t="s">
        <v>31</v>
      </c>
      <c r="B4" s="116"/>
      <c r="C4" s="116"/>
      <c r="D4" s="116"/>
      <c r="E4" s="116"/>
      <c r="F4" s="116"/>
      <c r="G4" s="116"/>
      <c r="H4" s="116"/>
      <c r="I4" s="116"/>
      <c r="J4" s="116"/>
      <c r="K4" s="116"/>
      <c r="L4" s="116"/>
    </row>
    <row r="5" spans="1:12" ht="15.6" customHeight="1" x14ac:dyDescent="0.25">
      <c r="A5" s="137" t="s">
        <v>536</v>
      </c>
      <c r="B5" s="138"/>
      <c r="C5" s="138"/>
      <c r="D5" s="138"/>
      <c r="E5" s="138"/>
      <c r="F5" s="138"/>
      <c r="G5" s="129" t="e">
        <v>#VALUE!</v>
      </c>
      <c r="H5" s="129"/>
      <c r="I5" s="129"/>
      <c r="J5" s="129"/>
      <c r="K5" s="129"/>
      <c r="L5" s="129"/>
    </row>
    <row r="6" spans="1:12" ht="15.6" customHeight="1" x14ac:dyDescent="0.25">
      <c r="A6" s="137" t="s">
        <v>66</v>
      </c>
      <c r="B6" s="138"/>
      <c r="C6" s="138"/>
      <c r="D6" s="138"/>
      <c r="E6" s="138"/>
      <c r="F6" s="138"/>
      <c r="G6" s="129"/>
      <c r="H6" s="129"/>
      <c r="I6" s="129"/>
      <c r="J6" s="129"/>
      <c r="K6" s="129"/>
      <c r="L6" s="129"/>
    </row>
    <row r="7" spans="1:12" ht="15.6" customHeight="1" x14ac:dyDescent="0.25">
      <c r="A7" s="137" t="s">
        <v>553</v>
      </c>
      <c r="B7" s="138"/>
      <c r="C7" s="138"/>
      <c r="D7" s="138"/>
      <c r="E7" s="138"/>
      <c r="F7" s="138"/>
      <c r="G7" s="129"/>
      <c r="H7" s="129"/>
      <c r="I7" s="129"/>
      <c r="J7" s="129"/>
      <c r="K7" s="129"/>
      <c r="L7" s="129"/>
    </row>
    <row r="8" spans="1:12" ht="15.6" customHeight="1" x14ac:dyDescent="0.25">
      <c r="A8" s="137" t="s">
        <v>549</v>
      </c>
      <c r="B8" s="138"/>
      <c r="C8" s="138"/>
      <c r="D8" s="138"/>
      <c r="E8" s="138"/>
      <c r="F8" s="138"/>
      <c r="G8" s="129"/>
      <c r="H8" s="129"/>
      <c r="I8" s="129"/>
      <c r="J8" s="129"/>
      <c r="K8" s="129"/>
      <c r="L8" s="129"/>
    </row>
    <row r="9" spans="1:12" ht="99.6" customHeight="1" x14ac:dyDescent="0.25">
      <c r="A9" s="157" t="s">
        <v>554</v>
      </c>
      <c r="B9" s="129"/>
      <c r="C9" s="129"/>
      <c r="D9" s="129"/>
      <c r="E9" s="129"/>
      <c r="F9" s="129"/>
      <c r="G9" s="129"/>
      <c r="H9" s="129"/>
      <c r="I9" s="129"/>
      <c r="J9" s="129"/>
      <c r="K9" s="129"/>
      <c r="L9" s="129"/>
    </row>
    <row r="10" spans="1:12" ht="15.6" customHeight="1" x14ac:dyDescent="0.25">
      <c r="A10" s="115" t="s">
        <v>0</v>
      </c>
      <c r="B10" s="116"/>
      <c r="C10" s="116"/>
      <c r="D10" s="116"/>
      <c r="E10" s="116"/>
      <c r="F10" s="116"/>
      <c r="G10" s="116"/>
      <c r="H10" s="116"/>
      <c r="I10" s="116"/>
      <c r="J10" s="116"/>
      <c r="K10" s="116"/>
      <c r="L10" s="116"/>
    </row>
    <row r="11" spans="1:12" x14ac:dyDescent="0.25">
      <c r="A11" s="139" t="s">
        <v>538</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64.150000000000006" customHeight="1" x14ac:dyDescent="0.25">
      <c r="A13" s="133" t="s">
        <v>539</v>
      </c>
      <c r="B13" s="134"/>
      <c r="C13" s="134"/>
      <c r="D13" s="134"/>
      <c r="E13" s="134"/>
      <c r="F13" s="134"/>
      <c r="G13" s="134"/>
      <c r="H13" s="134"/>
      <c r="I13" s="134"/>
      <c r="J13" s="134"/>
      <c r="K13" s="134"/>
      <c r="L13" s="134"/>
    </row>
    <row r="14" spans="1:12" ht="18.600000000000001" customHeight="1" x14ac:dyDescent="0.25">
      <c r="A14" s="115" t="s">
        <v>64</v>
      </c>
      <c r="B14" s="116"/>
      <c r="C14" s="116"/>
      <c r="D14" s="116"/>
      <c r="E14" s="116"/>
      <c r="F14" s="116"/>
      <c r="G14" s="116"/>
      <c r="H14" s="116"/>
      <c r="I14" s="116"/>
      <c r="J14" s="116"/>
      <c r="K14" s="116"/>
      <c r="L14" s="116"/>
    </row>
    <row r="15" spans="1:12" ht="17.45" customHeight="1" x14ac:dyDescent="0.25">
      <c r="A15" s="133"/>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x14ac:dyDescent="0.25">
      <c r="A17" s="139" t="s">
        <v>540</v>
      </c>
      <c r="B17" s="140"/>
      <c r="C17" s="140"/>
      <c r="D17" s="140"/>
      <c r="E17" s="140"/>
      <c r="F17" s="140"/>
      <c r="G17" s="128"/>
      <c r="H17" s="128"/>
      <c r="I17" s="128"/>
      <c r="J17" s="128"/>
      <c r="K17" s="128"/>
      <c r="L17" s="128"/>
    </row>
    <row r="18" spans="1:12" ht="19.149999999999999" customHeight="1" x14ac:dyDescent="0.25">
      <c r="A18" s="115" t="s">
        <v>34</v>
      </c>
      <c r="B18" s="116"/>
      <c r="C18" s="116"/>
      <c r="D18" s="116"/>
      <c r="E18" s="116"/>
      <c r="F18" s="116"/>
      <c r="G18" s="116"/>
      <c r="H18" s="116"/>
      <c r="I18" s="116"/>
      <c r="J18" s="116"/>
      <c r="K18" s="116"/>
      <c r="L18" s="116"/>
    </row>
    <row r="19" spans="1:12" ht="19.149999999999999" customHeight="1" x14ac:dyDescent="0.25">
      <c r="A19" s="218" t="s">
        <v>47</v>
      </c>
      <c r="B19" s="218"/>
      <c r="C19" s="218"/>
      <c r="D19" s="218"/>
      <c r="E19" s="218"/>
      <c r="F19" s="218"/>
      <c r="G19" s="218"/>
      <c r="H19" s="218"/>
      <c r="I19" s="218"/>
      <c r="J19" s="218"/>
      <c r="K19" s="218"/>
      <c r="L19" s="218"/>
    </row>
    <row r="20" spans="1:12"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14.45" customHeight="1" x14ac:dyDescent="0.25">
      <c r="A21" s="16"/>
      <c r="B21" s="16"/>
      <c r="C21" s="16"/>
      <c r="D21" s="16"/>
      <c r="E21" s="16"/>
      <c r="F21" s="16"/>
      <c r="G21" s="16"/>
      <c r="H21" s="16"/>
      <c r="I21" s="16"/>
      <c r="J21" s="16"/>
      <c r="K21" s="16"/>
      <c r="L21" s="16"/>
    </row>
    <row r="22" spans="1:12" ht="15.6" customHeight="1" x14ac:dyDescent="0.25">
      <c r="A22" s="115" t="s">
        <v>4</v>
      </c>
      <c r="B22" s="116"/>
      <c r="C22" s="116"/>
      <c r="D22" s="116"/>
      <c r="E22" s="116"/>
      <c r="F22" s="116"/>
      <c r="G22" s="116"/>
      <c r="H22" s="116"/>
      <c r="I22" s="116"/>
      <c r="J22" s="116"/>
      <c r="K22" s="116"/>
      <c r="L22" s="116"/>
    </row>
    <row r="23" spans="1:12" ht="14.45" customHeight="1" x14ac:dyDescent="0.25">
      <c r="A23" s="144"/>
      <c r="B23" s="145"/>
      <c r="C23" s="145"/>
      <c r="D23" s="145"/>
      <c r="E23" s="145"/>
      <c r="F23" s="145"/>
      <c r="G23" s="145"/>
      <c r="H23" s="145"/>
      <c r="I23" s="145"/>
      <c r="J23" s="145"/>
      <c r="K23" s="145"/>
      <c r="L23" s="145"/>
    </row>
    <row r="24" spans="1:12" ht="15.6" customHeight="1" x14ac:dyDescent="0.25">
      <c r="A24" s="115" t="s">
        <v>5</v>
      </c>
      <c r="B24" s="116"/>
      <c r="C24" s="116"/>
      <c r="D24" s="116"/>
      <c r="E24" s="116"/>
      <c r="F24" s="116"/>
      <c r="G24" s="116"/>
      <c r="H24" s="116"/>
      <c r="I24" s="116"/>
      <c r="J24" s="116"/>
      <c r="K24" s="116"/>
      <c r="L24" s="116"/>
    </row>
    <row r="25" spans="1:12" x14ac:dyDescent="0.25">
      <c r="A25" s="117" t="s">
        <v>541</v>
      </c>
      <c r="B25" s="118"/>
      <c r="C25" s="118"/>
      <c r="D25" s="118"/>
      <c r="E25" s="118"/>
      <c r="F25" s="118"/>
      <c r="G25" s="118"/>
      <c r="H25" s="118"/>
      <c r="I25" s="118"/>
      <c r="J25" s="118"/>
      <c r="K25" s="118"/>
      <c r="L25" s="118"/>
    </row>
    <row r="26" spans="1:12" ht="17.45" customHeight="1" x14ac:dyDescent="0.25">
      <c r="A26" s="111" t="s">
        <v>48</v>
      </c>
      <c r="B26" s="112"/>
      <c r="C26" s="112"/>
      <c r="D26" s="112"/>
      <c r="E26" s="112"/>
      <c r="F26" s="112"/>
      <c r="G26" s="112"/>
      <c r="H26" s="112"/>
      <c r="I26" s="112"/>
      <c r="J26" s="112"/>
      <c r="K26" s="112"/>
      <c r="L26" s="112"/>
    </row>
    <row r="27" spans="1:12" x14ac:dyDescent="0.25">
      <c r="A27" s="117" t="s">
        <v>541</v>
      </c>
      <c r="B27" s="118"/>
      <c r="C27" s="118"/>
      <c r="D27" s="118"/>
      <c r="E27" s="118"/>
      <c r="F27" s="118"/>
      <c r="G27" s="118"/>
      <c r="H27" s="118"/>
      <c r="I27" s="118"/>
      <c r="J27" s="118"/>
      <c r="K27" s="118"/>
      <c r="L27" s="118"/>
    </row>
    <row r="28" spans="1:12" ht="15.6" customHeight="1" x14ac:dyDescent="0.25">
      <c r="A28" s="115" t="s">
        <v>7</v>
      </c>
      <c r="B28" s="116"/>
      <c r="C28" s="116"/>
      <c r="D28" s="116"/>
      <c r="E28" s="116"/>
      <c r="F28" s="116"/>
      <c r="G28" s="116"/>
      <c r="H28" s="116"/>
      <c r="I28" s="116"/>
      <c r="J28" s="116"/>
      <c r="K28" s="116"/>
      <c r="L28" s="116"/>
    </row>
    <row r="29" spans="1:12" ht="16.899999999999999" customHeight="1" x14ac:dyDescent="0.25">
      <c r="A29" s="192" t="s">
        <v>49</v>
      </c>
      <c r="B29" s="192"/>
      <c r="C29" s="192"/>
      <c r="D29" s="192"/>
      <c r="E29" s="192"/>
      <c r="F29" s="192"/>
      <c r="G29" s="122"/>
      <c r="H29" s="122"/>
      <c r="I29" s="122"/>
      <c r="J29" s="122"/>
      <c r="K29" s="122"/>
      <c r="L29" s="122"/>
    </row>
    <row r="30" spans="1:12" x14ac:dyDescent="0.25">
      <c r="A30" s="192" t="s">
        <v>6</v>
      </c>
      <c r="B30" s="192"/>
      <c r="C30" s="192"/>
      <c r="D30" s="192"/>
      <c r="E30" s="192"/>
      <c r="F30" s="192"/>
      <c r="G30" s="122"/>
      <c r="H30" s="122"/>
      <c r="I30" s="122"/>
      <c r="J30" s="122"/>
      <c r="K30" s="122"/>
      <c r="L30" s="122"/>
    </row>
    <row r="31" spans="1:12" x14ac:dyDescent="0.25">
      <c r="A31" s="192" t="s">
        <v>8</v>
      </c>
      <c r="B31" s="192"/>
      <c r="C31" s="192"/>
      <c r="D31" s="192"/>
      <c r="E31" s="192"/>
      <c r="F31" s="192"/>
      <c r="G31" s="122"/>
      <c r="H31" s="122"/>
      <c r="I31" s="122"/>
      <c r="J31" s="122"/>
      <c r="K31" s="122"/>
      <c r="L31" s="122"/>
    </row>
    <row r="32" spans="1:12" x14ac:dyDescent="0.25">
      <c r="A32" s="119" t="s">
        <v>9</v>
      </c>
      <c r="B32" s="119"/>
      <c r="C32" s="119"/>
      <c r="D32" s="119"/>
      <c r="E32" s="119"/>
      <c r="F32" s="119"/>
      <c r="G32" s="120">
        <f>SUM(G29:L31)</f>
        <v>0</v>
      </c>
      <c r="H32" s="120"/>
      <c r="I32" s="120"/>
      <c r="J32" s="120"/>
      <c r="K32" s="120"/>
      <c r="L32" s="120"/>
    </row>
    <row r="33" spans="1:14" ht="15.6" customHeight="1" x14ac:dyDescent="0.25">
      <c r="A33" s="115" t="s">
        <v>10</v>
      </c>
      <c r="B33" s="116"/>
      <c r="C33" s="116"/>
      <c r="D33" s="116"/>
      <c r="E33" s="116"/>
      <c r="F33" s="116"/>
      <c r="G33" s="116"/>
      <c r="H33" s="116"/>
      <c r="I33" s="116"/>
      <c r="J33" s="116"/>
      <c r="K33" s="116"/>
      <c r="L33" s="116"/>
    </row>
    <row r="34" spans="1:14" x14ac:dyDescent="0.25">
      <c r="A34" s="17" t="s">
        <v>212</v>
      </c>
      <c r="B34" s="17" t="s">
        <v>210</v>
      </c>
      <c r="C34" s="17">
        <v>2024</v>
      </c>
      <c r="D34" s="17">
        <v>2025</v>
      </c>
      <c r="E34" s="17">
        <v>2026</v>
      </c>
      <c r="F34" s="17">
        <v>2027</v>
      </c>
      <c r="G34" s="17">
        <v>2028</v>
      </c>
      <c r="H34" s="17">
        <v>2029</v>
      </c>
      <c r="I34" s="17">
        <v>2030</v>
      </c>
      <c r="J34" s="17">
        <v>2031</v>
      </c>
      <c r="K34" s="17">
        <v>2032</v>
      </c>
      <c r="L34" s="17">
        <v>2033</v>
      </c>
      <c r="M34" s="17">
        <v>2034</v>
      </c>
      <c r="N34" s="41" t="s">
        <v>215</v>
      </c>
    </row>
    <row r="35" spans="1:14" x14ac:dyDescent="0.25">
      <c r="A35" s="37" t="s">
        <v>445</v>
      </c>
      <c r="B35" s="39">
        <v>0.5</v>
      </c>
      <c r="C35" s="38">
        <f>C38*$B$35</f>
        <v>15382</v>
      </c>
      <c r="D35" s="38">
        <f t="shared" ref="D35:M35" si="0">D38*$B$35</f>
        <v>12213</v>
      </c>
      <c r="E35" s="38">
        <f t="shared" si="0"/>
        <v>14070.5</v>
      </c>
      <c r="F35" s="38">
        <f t="shared" si="0"/>
        <v>0</v>
      </c>
      <c r="G35" s="38">
        <f t="shared" si="0"/>
        <v>0</v>
      </c>
      <c r="H35" s="38">
        <f t="shared" si="0"/>
        <v>0</v>
      </c>
      <c r="I35" s="38">
        <f t="shared" si="0"/>
        <v>0</v>
      </c>
      <c r="J35" s="38">
        <f t="shared" si="0"/>
        <v>0</v>
      </c>
      <c r="K35" s="38">
        <f t="shared" si="0"/>
        <v>0</v>
      </c>
      <c r="L35" s="38">
        <f t="shared" si="0"/>
        <v>0</v>
      </c>
      <c r="M35" s="38">
        <f t="shared" si="0"/>
        <v>0</v>
      </c>
      <c r="N35" s="40">
        <f>SUM(C35:M35)</f>
        <v>41665.5</v>
      </c>
    </row>
    <row r="36" spans="1:14" x14ac:dyDescent="0.25">
      <c r="A36" s="37" t="s">
        <v>444</v>
      </c>
      <c r="B36" s="39">
        <v>0.3</v>
      </c>
      <c r="C36" s="38">
        <f>C38*B36</f>
        <v>9229.1999999999989</v>
      </c>
      <c r="D36" s="38">
        <f>D38*B36</f>
        <v>7327.8</v>
      </c>
      <c r="E36" s="38">
        <f>E38*B36</f>
        <v>8442.2999999999993</v>
      </c>
      <c r="F36" s="38">
        <f t="shared" ref="F36:M36" si="1">F38*E36</f>
        <v>0</v>
      </c>
      <c r="G36" s="38">
        <f t="shared" si="1"/>
        <v>0</v>
      </c>
      <c r="H36" s="38">
        <f t="shared" si="1"/>
        <v>0</v>
      </c>
      <c r="I36" s="38">
        <f t="shared" si="1"/>
        <v>0</v>
      </c>
      <c r="J36" s="38">
        <f t="shared" si="1"/>
        <v>0</v>
      </c>
      <c r="K36" s="38">
        <f t="shared" si="1"/>
        <v>0</v>
      </c>
      <c r="L36" s="38">
        <f t="shared" si="1"/>
        <v>0</v>
      </c>
      <c r="M36" s="38">
        <f t="shared" si="1"/>
        <v>0</v>
      </c>
      <c r="N36" s="40">
        <f>SUM(C36:M36)</f>
        <v>24999.3</v>
      </c>
    </row>
    <row r="37" spans="1:14" ht="30" x14ac:dyDescent="0.25">
      <c r="A37" s="37" t="s">
        <v>443</v>
      </c>
      <c r="B37" s="39">
        <f>1-B35-B36</f>
        <v>0.2</v>
      </c>
      <c r="C37" s="38">
        <f>C38*$B$37</f>
        <v>6152.8</v>
      </c>
      <c r="D37" s="38">
        <f t="shared" ref="D37:M37" si="2">D38*$B$37</f>
        <v>4885.2</v>
      </c>
      <c r="E37" s="38">
        <f t="shared" si="2"/>
        <v>5628.2000000000007</v>
      </c>
      <c r="F37" s="38">
        <f t="shared" si="2"/>
        <v>0</v>
      </c>
      <c r="G37" s="38">
        <f t="shared" si="2"/>
        <v>0</v>
      </c>
      <c r="H37" s="38">
        <f t="shared" si="2"/>
        <v>0</v>
      </c>
      <c r="I37" s="38">
        <f t="shared" si="2"/>
        <v>0</v>
      </c>
      <c r="J37" s="38">
        <f t="shared" si="2"/>
        <v>0</v>
      </c>
      <c r="K37" s="38">
        <f t="shared" si="2"/>
        <v>0</v>
      </c>
      <c r="L37" s="38">
        <f t="shared" si="2"/>
        <v>0</v>
      </c>
      <c r="M37" s="38">
        <f t="shared" si="2"/>
        <v>0</v>
      </c>
      <c r="N37" s="40">
        <f>SUM(C37:M37)</f>
        <v>16666.2</v>
      </c>
    </row>
    <row r="38" spans="1:14" x14ac:dyDescent="0.25">
      <c r="A38" s="130" t="s">
        <v>214</v>
      </c>
      <c r="B38" s="131"/>
      <c r="C38" s="40">
        <v>30764</v>
      </c>
      <c r="D38" s="40">
        <v>24426</v>
      </c>
      <c r="E38" s="40">
        <v>28141</v>
      </c>
      <c r="F38" s="40"/>
      <c r="G38" s="40"/>
      <c r="H38" s="40"/>
      <c r="I38" s="40"/>
      <c r="J38" s="40"/>
      <c r="K38" s="40"/>
      <c r="L38" s="40"/>
      <c r="M38" s="40"/>
      <c r="N38" s="40">
        <f>SUM(C38:M38)</f>
        <v>83331</v>
      </c>
    </row>
  </sheetData>
  <mergeCells count="39">
    <mergeCell ref="A15:L15"/>
    <mergeCell ref="A1:L1"/>
    <mergeCell ref="A2:L2"/>
    <mergeCell ref="A3:L3"/>
    <mergeCell ref="A4:L4"/>
    <mergeCell ref="A5:F5"/>
    <mergeCell ref="G5:L9"/>
    <mergeCell ref="A6:F6"/>
    <mergeCell ref="A7:F7"/>
    <mergeCell ref="A8:F8"/>
    <mergeCell ref="A9:F9"/>
    <mergeCell ref="A10:L10"/>
    <mergeCell ref="A11:L11"/>
    <mergeCell ref="A12:L12"/>
    <mergeCell ref="A13:L13"/>
    <mergeCell ref="A14:L14"/>
    <mergeCell ref="A27:L27"/>
    <mergeCell ref="A16:F16"/>
    <mergeCell ref="G16:L16"/>
    <mergeCell ref="A17:F17"/>
    <mergeCell ref="G17:L17"/>
    <mergeCell ref="A18:L18"/>
    <mergeCell ref="A19:L19"/>
    <mergeCell ref="A22:L22"/>
    <mergeCell ref="A23:L23"/>
    <mergeCell ref="A24:L24"/>
    <mergeCell ref="A25:L25"/>
    <mergeCell ref="A26:L26"/>
    <mergeCell ref="A32:F32"/>
    <mergeCell ref="G32:L32"/>
    <mergeCell ref="A33:L33"/>
    <mergeCell ref="A38:B38"/>
    <mergeCell ref="A28:L28"/>
    <mergeCell ref="A29:F29"/>
    <mergeCell ref="G29:L29"/>
    <mergeCell ref="A30:F30"/>
    <mergeCell ref="G30:L30"/>
    <mergeCell ref="A31:F31"/>
    <mergeCell ref="G31:L31"/>
  </mergeCells>
  <printOptions horizontalCentered="1"/>
  <pageMargins left="0.70866141732283472" right="0.70866141732283472" top="0.74803149606299213" bottom="0.74803149606299213" header="0.31496062992125984" footer="0.31496062992125984"/>
  <pageSetup paperSize="9" scale="64" fitToHeight="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6EA3C-F499-4E1E-B78D-30BD0187634F}">
  <sheetPr>
    <tabColor rgb="FFD1178A"/>
    <pageSetUpPr fitToPage="1"/>
  </sheetPr>
  <dimension ref="A1:N38"/>
  <sheetViews>
    <sheetView zoomScaleNormal="100" workbookViewId="0">
      <selection activeCell="A2" sqref="A2:L2"/>
    </sheetView>
  </sheetViews>
  <sheetFormatPr baseColWidth="10" defaultRowHeight="15" x14ac:dyDescent="0.25"/>
  <cols>
    <col min="1" max="1" width="13.28515625" bestFit="1" customWidth="1"/>
    <col min="2" max="12" width="8.7109375" customWidth="1"/>
    <col min="13" max="13" width="5.85546875" bestFit="1" customWidth="1"/>
    <col min="14" max="14" width="12.7109375" bestFit="1" customWidth="1"/>
  </cols>
  <sheetData>
    <row r="1" spans="1:12" ht="45" customHeight="1" x14ac:dyDescent="0.25">
      <c r="A1" s="212" t="s">
        <v>569</v>
      </c>
      <c r="B1" s="213"/>
      <c r="C1" s="213"/>
      <c r="D1" s="213"/>
      <c r="E1" s="213"/>
      <c r="F1" s="213"/>
      <c r="G1" s="213"/>
      <c r="H1" s="213"/>
      <c r="I1" s="213"/>
      <c r="J1" s="213"/>
      <c r="K1" s="213"/>
      <c r="L1" s="213"/>
    </row>
    <row r="2" spans="1:12" ht="49.15" customHeight="1" x14ac:dyDescent="0.25">
      <c r="A2" s="212" t="s">
        <v>190</v>
      </c>
      <c r="B2" s="213"/>
      <c r="C2" s="213"/>
      <c r="D2" s="213"/>
      <c r="E2" s="213"/>
      <c r="F2" s="213"/>
      <c r="G2" s="213"/>
      <c r="H2" s="213"/>
      <c r="I2" s="213"/>
      <c r="J2" s="213"/>
      <c r="K2" s="213"/>
      <c r="L2" s="213"/>
    </row>
    <row r="3" spans="1:12" ht="50.45" customHeight="1" x14ac:dyDescent="0.25">
      <c r="A3" s="212" t="s">
        <v>555</v>
      </c>
      <c r="B3" s="213"/>
      <c r="C3" s="213"/>
      <c r="D3" s="213"/>
      <c r="E3" s="213"/>
      <c r="F3" s="213"/>
      <c r="G3" s="213"/>
      <c r="H3" s="213"/>
      <c r="I3" s="213"/>
      <c r="J3" s="213"/>
      <c r="K3" s="213"/>
      <c r="L3" s="213"/>
    </row>
    <row r="4" spans="1:12" ht="15.6" customHeight="1" x14ac:dyDescent="0.25">
      <c r="A4" s="115" t="s">
        <v>31</v>
      </c>
      <c r="B4" s="116"/>
      <c r="C4" s="116"/>
      <c r="D4" s="116"/>
      <c r="E4" s="116"/>
      <c r="F4" s="116"/>
      <c r="G4" s="116"/>
      <c r="H4" s="116"/>
      <c r="I4" s="116"/>
      <c r="J4" s="116"/>
      <c r="K4" s="116"/>
      <c r="L4" s="116"/>
    </row>
    <row r="5" spans="1:12" ht="15.6" customHeight="1" x14ac:dyDescent="0.25">
      <c r="A5" s="137" t="s">
        <v>536</v>
      </c>
      <c r="B5" s="138"/>
      <c r="C5" s="138"/>
      <c r="D5" s="138"/>
      <c r="E5" s="138"/>
      <c r="F5" s="138"/>
      <c r="G5" s="129" t="e">
        <v>#VALUE!</v>
      </c>
      <c r="H5" s="129"/>
      <c r="I5" s="129"/>
      <c r="J5" s="129"/>
      <c r="K5" s="129"/>
      <c r="L5" s="129"/>
    </row>
    <row r="6" spans="1:12" ht="15.6" customHeight="1" x14ac:dyDescent="0.25">
      <c r="A6" s="137" t="s">
        <v>557</v>
      </c>
      <c r="B6" s="138"/>
      <c r="C6" s="138"/>
      <c r="D6" s="138"/>
      <c r="E6" s="138"/>
      <c r="F6" s="138"/>
      <c r="G6" s="129"/>
      <c r="H6" s="129"/>
      <c r="I6" s="129"/>
      <c r="J6" s="129"/>
      <c r="K6" s="129"/>
      <c r="L6" s="129"/>
    </row>
    <row r="7" spans="1:12" ht="15.6" customHeight="1" x14ac:dyDescent="0.25">
      <c r="A7" s="137" t="s">
        <v>558</v>
      </c>
      <c r="B7" s="138"/>
      <c r="C7" s="138"/>
      <c r="D7" s="138"/>
      <c r="E7" s="138"/>
      <c r="F7" s="138"/>
      <c r="G7" s="129"/>
      <c r="H7" s="129"/>
      <c r="I7" s="129"/>
      <c r="J7" s="129"/>
      <c r="K7" s="129"/>
      <c r="L7" s="129"/>
    </row>
    <row r="8" spans="1:12" ht="15.6" customHeight="1" x14ac:dyDescent="0.25">
      <c r="A8" s="137" t="s">
        <v>549</v>
      </c>
      <c r="B8" s="138"/>
      <c r="C8" s="138"/>
      <c r="D8" s="138"/>
      <c r="E8" s="138"/>
      <c r="F8" s="138"/>
      <c r="G8" s="129"/>
      <c r="H8" s="129"/>
      <c r="I8" s="129"/>
      <c r="J8" s="129"/>
      <c r="K8" s="129"/>
      <c r="L8" s="129"/>
    </row>
    <row r="9" spans="1:12" ht="97.15" customHeight="1" x14ac:dyDescent="0.25">
      <c r="A9" s="157" t="s">
        <v>559</v>
      </c>
      <c r="B9" s="129"/>
      <c r="C9" s="129"/>
      <c r="D9" s="129"/>
      <c r="E9" s="129"/>
      <c r="F9" s="129"/>
      <c r="G9" s="129"/>
      <c r="H9" s="129"/>
      <c r="I9" s="129"/>
      <c r="J9" s="129"/>
      <c r="K9" s="129"/>
      <c r="L9" s="129"/>
    </row>
    <row r="10" spans="1:12" ht="15.6" customHeight="1" x14ac:dyDescent="0.25">
      <c r="A10" s="115" t="s">
        <v>0</v>
      </c>
      <c r="B10" s="116"/>
      <c r="C10" s="116"/>
      <c r="D10" s="116"/>
      <c r="E10" s="116"/>
      <c r="F10" s="116"/>
      <c r="G10" s="116"/>
      <c r="H10" s="116"/>
      <c r="I10" s="116"/>
      <c r="J10" s="116"/>
      <c r="K10" s="116"/>
      <c r="L10" s="116"/>
    </row>
    <row r="11" spans="1:12" x14ac:dyDescent="0.25">
      <c r="A11" s="139" t="s">
        <v>538</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61.15" customHeight="1" x14ac:dyDescent="0.25">
      <c r="A13" s="133" t="s">
        <v>539</v>
      </c>
      <c r="B13" s="134"/>
      <c r="C13" s="134"/>
      <c r="D13" s="134"/>
      <c r="E13" s="134"/>
      <c r="F13" s="134"/>
      <c r="G13" s="134"/>
      <c r="H13" s="134"/>
      <c r="I13" s="134"/>
      <c r="J13" s="134"/>
      <c r="K13" s="134"/>
      <c r="L13" s="134"/>
    </row>
    <row r="14" spans="1:12" ht="18.600000000000001" customHeight="1" x14ac:dyDescent="0.25">
      <c r="A14" s="115" t="s">
        <v>64</v>
      </c>
      <c r="B14" s="116"/>
      <c r="C14" s="116"/>
      <c r="D14" s="116"/>
      <c r="E14" s="116"/>
      <c r="F14" s="116"/>
      <c r="G14" s="116"/>
      <c r="H14" s="116"/>
      <c r="I14" s="116"/>
      <c r="J14" s="116"/>
      <c r="K14" s="116"/>
      <c r="L14" s="116"/>
    </row>
    <row r="15" spans="1:12" ht="17.45" customHeight="1" x14ac:dyDescent="0.25">
      <c r="A15" s="133"/>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x14ac:dyDescent="0.25">
      <c r="A17" s="139" t="s">
        <v>540</v>
      </c>
      <c r="B17" s="140"/>
      <c r="C17" s="140"/>
      <c r="D17" s="140"/>
      <c r="E17" s="140"/>
      <c r="F17" s="140"/>
      <c r="G17" s="128"/>
      <c r="H17" s="128"/>
      <c r="I17" s="128"/>
      <c r="J17" s="128"/>
      <c r="K17" s="128"/>
      <c r="L17" s="128"/>
    </row>
    <row r="18" spans="1:12" ht="19.149999999999999" customHeight="1" x14ac:dyDescent="0.25">
      <c r="A18" s="115" t="s">
        <v>34</v>
      </c>
      <c r="B18" s="116"/>
      <c r="C18" s="116"/>
      <c r="D18" s="116"/>
      <c r="E18" s="116"/>
      <c r="F18" s="116"/>
      <c r="G18" s="116"/>
      <c r="H18" s="116"/>
      <c r="I18" s="116"/>
      <c r="J18" s="116"/>
      <c r="K18" s="116"/>
      <c r="L18" s="116"/>
    </row>
    <row r="19" spans="1:12" ht="19.149999999999999" customHeight="1" x14ac:dyDescent="0.25">
      <c r="A19" s="218" t="s">
        <v>47</v>
      </c>
      <c r="B19" s="218"/>
      <c r="C19" s="218"/>
      <c r="D19" s="218"/>
      <c r="E19" s="218"/>
      <c r="F19" s="218"/>
      <c r="G19" s="218"/>
      <c r="H19" s="218"/>
      <c r="I19" s="218"/>
      <c r="J19" s="218"/>
      <c r="K19" s="218"/>
      <c r="L19" s="218"/>
    </row>
    <row r="20" spans="1:12"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14.45" customHeight="1" x14ac:dyDescent="0.25">
      <c r="A21" s="16"/>
      <c r="B21" s="16"/>
      <c r="C21" s="16"/>
      <c r="D21" s="16"/>
      <c r="E21" s="16"/>
      <c r="F21" s="16"/>
      <c r="G21" s="16"/>
      <c r="H21" s="16"/>
      <c r="I21" s="16"/>
      <c r="J21" s="16"/>
      <c r="K21" s="16"/>
      <c r="L21" s="16"/>
    </row>
    <row r="22" spans="1:12" ht="15.6" customHeight="1" x14ac:dyDescent="0.25">
      <c r="A22" s="115" t="s">
        <v>4</v>
      </c>
      <c r="B22" s="116"/>
      <c r="C22" s="116"/>
      <c r="D22" s="116"/>
      <c r="E22" s="116"/>
      <c r="F22" s="116"/>
      <c r="G22" s="116"/>
      <c r="H22" s="116"/>
      <c r="I22" s="116"/>
      <c r="J22" s="116"/>
      <c r="K22" s="116"/>
      <c r="L22" s="116"/>
    </row>
    <row r="23" spans="1:12" ht="14.45" customHeight="1" x14ac:dyDescent="0.25">
      <c r="A23" s="144"/>
      <c r="B23" s="145"/>
      <c r="C23" s="145"/>
      <c r="D23" s="145"/>
      <c r="E23" s="145"/>
      <c r="F23" s="145"/>
      <c r="G23" s="145"/>
      <c r="H23" s="145"/>
      <c r="I23" s="145"/>
      <c r="J23" s="145"/>
      <c r="K23" s="145"/>
      <c r="L23" s="145"/>
    </row>
    <row r="24" spans="1:12" ht="15.6" customHeight="1" x14ac:dyDescent="0.25">
      <c r="A24" s="115" t="s">
        <v>5</v>
      </c>
      <c r="B24" s="116"/>
      <c r="C24" s="116"/>
      <c r="D24" s="116"/>
      <c r="E24" s="116"/>
      <c r="F24" s="116"/>
      <c r="G24" s="116"/>
      <c r="H24" s="116"/>
      <c r="I24" s="116"/>
      <c r="J24" s="116"/>
      <c r="K24" s="116"/>
      <c r="L24" s="116"/>
    </row>
    <row r="25" spans="1:12" x14ac:dyDescent="0.25">
      <c r="A25" s="117" t="s">
        <v>556</v>
      </c>
      <c r="B25" s="118"/>
      <c r="C25" s="118"/>
      <c r="D25" s="118"/>
      <c r="E25" s="118"/>
      <c r="F25" s="118"/>
      <c r="G25" s="118"/>
      <c r="H25" s="118"/>
      <c r="I25" s="118"/>
      <c r="J25" s="118"/>
      <c r="K25" s="118"/>
      <c r="L25" s="118"/>
    </row>
    <row r="26" spans="1:12" ht="17.45" customHeight="1" x14ac:dyDescent="0.25">
      <c r="A26" s="111" t="s">
        <v>48</v>
      </c>
      <c r="B26" s="112"/>
      <c r="C26" s="112"/>
      <c r="D26" s="112"/>
      <c r="E26" s="112"/>
      <c r="F26" s="112"/>
      <c r="G26" s="112"/>
      <c r="H26" s="112"/>
      <c r="I26" s="112"/>
      <c r="J26" s="112"/>
      <c r="K26" s="112"/>
      <c r="L26" s="112"/>
    </row>
    <row r="27" spans="1:12" ht="31.15" customHeight="1" x14ac:dyDescent="0.25">
      <c r="A27" s="156" t="s">
        <v>556</v>
      </c>
      <c r="B27" s="106"/>
      <c r="C27" s="106"/>
      <c r="D27" s="106"/>
      <c r="E27" s="106"/>
      <c r="F27" s="106"/>
      <c r="G27" s="106"/>
      <c r="H27" s="106"/>
      <c r="I27" s="106"/>
      <c r="J27" s="106"/>
      <c r="K27" s="106"/>
      <c r="L27" s="106"/>
    </row>
    <row r="28" spans="1:12" ht="15.6" customHeight="1" x14ac:dyDescent="0.25">
      <c r="A28" s="115" t="s">
        <v>7</v>
      </c>
      <c r="B28" s="116"/>
      <c r="C28" s="116"/>
      <c r="D28" s="116"/>
      <c r="E28" s="116"/>
      <c r="F28" s="116"/>
      <c r="G28" s="116"/>
      <c r="H28" s="116"/>
      <c r="I28" s="116"/>
      <c r="J28" s="116"/>
      <c r="K28" s="116"/>
      <c r="L28" s="116"/>
    </row>
    <row r="29" spans="1:12" ht="16.899999999999999" customHeight="1" x14ac:dyDescent="0.25">
      <c r="A29" s="192" t="s">
        <v>49</v>
      </c>
      <c r="B29" s="192"/>
      <c r="C29" s="192"/>
      <c r="D29" s="192"/>
      <c r="E29" s="192"/>
      <c r="F29" s="192"/>
      <c r="G29" s="122"/>
      <c r="H29" s="122"/>
      <c r="I29" s="122"/>
      <c r="J29" s="122"/>
      <c r="K29" s="122"/>
      <c r="L29" s="122"/>
    </row>
    <row r="30" spans="1:12" x14ac:dyDescent="0.25">
      <c r="A30" s="192" t="s">
        <v>6</v>
      </c>
      <c r="B30" s="192"/>
      <c r="C30" s="192"/>
      <c r="D30" s="192"/>
      <c r="E30" s="192"/>
      <c r="F30" s="192"/>
      <c r="G30" s="122"/>
      <c r="H30" s="122"/>
      <c r="I30" s="122"/>
      <c r="J30" s="122"/>
      <c r="K30" s="122"/>
      <c r="L30" s="122"/>
    </row>
    <row r="31" spans="1:12" x14ac:dyDescent="0.25">
      <c r="A31" s="192" t="s">
        <v>8</v>
      </c>
      <c r="B31" s="192"/>
      <c r="C31" s="192"/>
      <c r="D31" s="192"/>
      <c r="E31" s="192"/>
      <c r="F31" s="192"/>
      <c r="G31" s="122"/>
      <c r="H31" s="122"/>
      <c r="I31" s="122"/>
      <c r="J31" s="122"/>
      <c r="K31" s="122"/>
      <c r="L31" s="122"/>
    </row>
    <row r="32" spans="1:12" x14ac:dyDescent="0.25">
      <c r="A32" s="119" t="s">
        <v>9</v>
      </c>
      <c r="B32" s="119"/>
      <c r="C32" s="119"/>
      <c r="D32" s="119"/>
      <c r="E32" s="119"/>
      <c r="F32" s="119"/>
      <c r="G32" s="120">
        <f>SUM(G29:L31)</f>
        <v>0</v>
      </c>
      <c r="H32" s="120"/>
      <c r="I32" s="120"/>
      <c r="J32" s="120"/>
      <c r="K32" s="120"/>
      <c r="L32" s="120"/>
    </row>
    <row r="33" spans="1:14" ht="15.6" customHeight="1" x14ac:dyDescent="0.25">
      <c r="A33" s="115" t="s">
        <v>10</v>
      </c>
      <c r="B33" s="116"/>
      <c r="C33" s="116"/>
      <c r="D33" s="116"/>
      <c r="E33" s="116"/>
      <c r="F33" s="116"/>
      <c r="G33" s="116"/>
      <c r="H33" s="116"/>
      <c r="I33" s="116"/>
      <c r="J33" s="116"/>
      <c r="K33" s="116"/>
      <c r="L33" s="116"/>
    </row>
    <row r="34" spans="1:14" x14ac:dyDescent="0.25">
      <c r="A34" s="17" t="s">
        <v>212</v>
      </c>
      <c r="B34" s="17" t="s">
        <v>210</v>
      </c>
      <c r="C34" s="17">
        <v>2024</v>
      </c>
      <c r="D34" s="17">
        <v>2025</v>
      </c>
      <c r="E34" s="17">
        <v>2026</v>
      </c>
      <c r="F34" s="17">
        <v>2027</v>
      </c>
      <c r="G34" s="17">
        <v>2028</v>
      </c>
      <c r="H34" s="17">
        <v>2029</v>
      </c>
      <c r="I34" s="17">
        <v>2030</v>
      </c>
      <c r="J34" s="17">
        <v>2031</v>
      </c>
      <c r="K34" s="17">
        <v>2032</v>
      </c>
      <c r="L34" s="17">
        <v>2033</v>
      </c>
      <c r="M34" s="17">
        <v>2034</v>
      </c>
      <c r="N34" s="41" t="s">
        <v>215</v>
      </c>
    </row>
    <row r="35" spans="1:14" x14ac:dyDescent="0.25">
      <c r="A35" s="37" t="s">
        <v>445</v>
      </c>
      <c r="B35" s="39">
        <v>0.5</v>
      </c>
      <c r="C35" s="38">
        <f>C38*$B$35</f>
        <v>0</v>
      </c>
      <c r="D35" s="38">
        <f t="shared" ref="D35:M35" si="0">D38*$B$35</f>
        <v>0</v>
      </c>
      <c r="E35" s="38">
        <f t="shared" si="0"/>
        <v>0</v>
      </c>
      <c r="F35" s="38">
        <f t="shared" si="0"/>
        <v>0</v>
      </c>
      <c r="G35" s="38">
        <f t="shared" si="0"/>
        <v>0</v>
      </c>
      <c r="H35" s="38">
        <f t="shared" si="0"/>
        <v>0</v>
      </c>
      <c r="I35" s="38">
        <f t="shared" si="0"/>
        <v>0</v>
      </c>
      <c r="J35" s="38">
        <f t="shared" si="0"/>
        <v>0</v>
      </c>
      <c r="K35" s="38">
        <f t="shared" si="0"/>
        <v>0</v>
      </c>
      <c r="L35" s="38">
        <f t="shared" si="0"/>
        <v>0</v>
      </c>
      <c r="M35" s="38">
        <f t="shared" si="0"/>
        <v>0</v>
      </c>
      <c r="N35" s="40">
        <f>SUM(C35:M35)</f>
        <v>0</v>
      </c>
    </row>
    <row r="36" spans="1:14" x14ac:dyDescent="0.25">
      <c r="A36" s="37" t="s">
        <v>444</v>
      </c>
      <c r="B36" s="39">
        <v>0.3</v>
      </c>
      <c r="C36" s="38">
        <f>C38*B36</f>
        <v>0</v>
      </c>
      <c r="D36" s="38">
        <f t="shared" ref="D36:M36" si="1">D38*C36</f>
        <v>0</v>
      </c>
      <c r="E36" s="38">
        <f t="shared" si="1"/>
        <v>0</v>
      </c>
      <c r="F36" s="38">
        <f t="shared" si="1"/>
        <v>0</v>
      </c>
      <c r="G36" s="38">
        <f t="shared" si="1"/>
        <v>0</v>
      </c>
      <c r="H36" s="38">
        <f t="shared" si="1"/>
        <v>0</v>
      </c>
      <c r="I36" s="38">
        <f t="shared" si="1"/>
        <v>0</v>
      </c>
      <c r="J36" s="38">
        <f t="shared" si="1"/>
        <v>0</v>
      </c>
      <c r="K36" s="38">
        <f t="shared" si="1"/>
        <v>0</v>
      </c>
      <c r="L36" s="38">
        <f t="shared" si="1"/>
        <v>0</v>
      </c>
      <c r="M36" s="38">
        <f t="shared" si="1"/>
        <v>0</v>
      </c>
      <c r="N36" s="40">
        <f>SUM(C36:M36)</f>
        <v>0</v>
      </c>
    </row>
    <row r="37" spans="1:14" ht="30" x14ac:dyDescent="0.25">
      <c r="A37" s="37" t="s">
        <v>443</v>
      </c>
      <c r="B37" s="39">
        <f>1-B35-B36</f>
        <v>0.2</v>
      </c>
      <c r="C37" s="38">
        <f>C38*$B$37</f>
        <v>0</v>
      </c>
      <c r="D37" s="38">
        <f t="shared" ref="D37:M37" si="2">D38*$B$37</f>
        <v>0</v>
      </c>
      <c r="E37" s="38">
        <f t="shared" si="2"/>
        <v>0</v>
      </c>
      <c r="F37" s="38">
        <f t="shared" si="2"/>
        <v>0</v>
      </c>
      <c r="G37" s="38">
        <f t="shared" si="2"/>
        <v>0</v>
      </c>
      <c r="H37" s="38">
        <f t="shared" si="2"/>
        <v>0</v>
      </c>
      <c r="I37" s="38">
        <f t="shared" si="2"/>
        <v>0</v>
      </c>
      <c r="J37" s="38">
        <f t="shared" si="2"/>
        <v>0</v>
      </c>
      <c r="K37" s="38">
        <f t="shared" si="2"/>
        <v>0</v>
      </c>
      <c r="L37" s="38">
        <f t="shared" si="2"/>
        <v>0</v>
      </c>
      <c r="M37" s="38">
        <f t="shared" si="2"/>
        <v>0</v>
      </c>
      <c r="N37" s="40">
        <f>SUM(C37:M37)</f>
        <v>0</v>
      </c>
    </row>
    <row r="38" spans="1:14" x14ac:dyDescent="0.25">
      <c r="A38" s="130" t="s">
        <v>214</v>
      </c>
      <c r="B38" s="131"/>
      <c r="C38" s="40"/>
      <c r="D38" s="40"/>
      <c r="E38" s="40"/>
      <c r="F38" s="40"/>
      <c r="G38" s="40"/>
      <c r="H38" s="40"/>
      <c r="I38" s="40"/>
      <c r="J38" s="40"/>
      <c r="K38" s="40"/>
      <c r="L38" s="40"/>
      <c r="M38" s="40"/>
      <c r="N38" s="40">
        <f>SUM(C38:M38)</f>
        <v>0</v>
      </c>
    </row>
  </sheetData>
  <mergeCells count="39">
    <mergeCell ref="A15:L15"/>
    <mergeCell ref="A1:L1"/>
    <mergeCell ref="A2:L2"/>
    <mergeCell ref="A3:L3"/>
    <mergeCell ref="A4:L4"/>
    <mergeCell ref="A5:F5"/>
    <mergeCell ref="G5:L9"/>
    <mergeCell ref="A6:F6"/>
    <mergeCell ref="A7:F7"/>
    <mergeCell ref="A8:F8"/>
    <mergeCell ref="A9:F9"/>
    <mergeCell ref="A10:L10"/>
    <mergeCell ref="A11:L11"/>
    <mergeCell ref="A12:L12"/>
    <mergeCell ref="A13:L13"/>
    <mergeCell ref="A14:L14"/>
    <mergeCell ref="A27:L27"/>
    <mergeCell ref="A16:F16"/>
    <mergeCell ref="G16:L16"/>
    <mergeCell ref="A17:F17"/>
    <mergeCell ref="G17:L17"/>
    <mergeCell ref="A18:L18"/>
    <mergeCell ref="A19:L19"/>
    <mergeCell ref="A22:L22"/>
    <mergeCell ref="A23:L23"/>
    <mergeCell ref="A24:L24"/>
    <mergeCell ref="A25:L25"/>
    <mergeCell ref="A26:L26"/>
    <mergeCell ref="A32:F32"/>
    <mergeCell ref="G32:L32"/>
    <mergeCell ref="A33:L33"/>
    <mergeCell ref="A38:B38"/>
    <mergeCell ref="A28:L28"/>
    <mergeCell ref="A29:F29"/>
    <mergeCell ref="G29:L29"/>
    <mergeCell ref="A30:F30"/>
    <mergeCell ref="G30:L30"/>
    <mergeCell ref="A31:F31"/>
    <mergeCell ref="G31:L31"/>
  </mergeCells>
  <printOptions horizontalCentered="1"/>
  <pageMargins left="0.70866141732283472" right="0.70866141732283472" top="0.74803149606299213" bottom="0.74803149606299213" header="0.31496062992125984" footer="0.31496062992125984"/>
  <pageSetup paperSize="9" scale="64" fitToHeight="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0E96-6B9B-43B4-AC6E-87C68F23317F}">
  <sheetPr>
    <tabColor rgb="FFD1178A"/>
    <pageSetUpPr fitToPage="1"/>
  </sheetPr>
  <dimension ref="A1:N38"/>
  <sheetViews>
    <sheetView zoomScaleNormal="100" workbookViewId="0">
      <selection activeCell="P9" sqref="P9"/>
    </sheetView>
  </sheetViews>
  <sheetFormatPr baseColWidth="10" defaultRowHeight="15" x14ac:dyDescent="0.25"/>
  <cols>
    <col min="1" max="1" width="13.28515625" bestFit="1" customWidth="1"/>
    <col min="2" max="12" width="8.7109375" customWidth="1"/>
    <col min="13" max="13" width="5.85546875" bestFit="1" customWidth="1"/>
    <col min="14" max="14" width="12.7109375" bestFit="1" customWidth="1"/>
  </cols>
  <sheetData>
    <row r="1" spans="1:12" ht="45" customHeight="1" x14ac:dyDescent="0.25">
      <c r="A1" s="212" t="s">
        <v>570</v>
      </c>
      <c r="B1" s="213"/>
      <c r="C1" s="213"/>
      <c r="D1" s="213"/>
      <c r="E1" s="213"/>
      <c r="F1" s="213"/>
      <c r="G1" s="213"/>
      <c r="H1" s="213"/>
      <c r="I1" s="213"/>
      <c r="J1" s="213"/>
      <c r="K1" s="213"/>
      <c r="L1" s="213"/>
    </row>
    <row r="2" spans="1:12" ht="49.15" customHeight="1" x14ac:dyDescent="0.25">
      <c r="A2" s="212" t="s">
        <v>190</v>
      </c>
      <c r="B2" s="213"/>
      <c r="C2" s="213"/>
      <c r="D2" s="213"/>
      <c r="E2" s="213"/>
      <c r="F2" s="213"/>
      <c r="G2" s="213"/>
      <c r="H2" s="213"/>
      <c r="I2" s="213"/>
      <c r="J2" s="213"/>
      <c r="K2" s="213"/>
      <c r="L2" s="213"/>
    </row>
    <row r="3" spans="1:12" ht="50.45" customHeight="1" x14ac:dyDescent="0.25">
      <c r="A3" s="212" t="s">
        <v>560</v>
      </c>
      <c r="B3" s="213"/>
      <c r="C3" s="213"/>
      <c r="D3" s="213"/>
      <c r="E3" s="213"/>
      <c r="F3" s="213"/>
      <c r="G3" s="213"/>
      <c r="H3" s="213"/>
      <c r="I3" s="213"/>
      <c r="J3" s="213"/>
      <c r="K3" s="213"/>
      <c r="L3" s="213"/>
    </row>
    <row r="4" spans="1:12" ht="15.6" customHeight="1" x14ac:dyDescent="0.25">
      <c r="A4" s="115" t="s">
        <v>31</v>
      </c>
      <c r="B4" s="116"/>
      <c r="C4" s="116"/>
      <c r="D4" s="116"/>
      <c r="E4" s="116"/>
      <c r="F4" s="116"/>
      <c r="G4" s="116"/>
      <c r="H4" s="116"/>
      <c r="I4" s="116"/>
      <c r="J4" s="116"/>
      <c r="K4" s="116"/>
      <c r="L4" s="116"/>
    </row>
    <row r="5" spans="1:12" ht="15.6" customHeight="1" x14ac:dyDescent="0.25">
      <c r="A5" s="137" t="s">
        <v>536</v>
      </c>
      <c r="B5" s="138"/>
      <c r="C5" s="138"/>
      <c r="D5" s="138"/>
      <c r="E5" s="138"/>
      <c r="F5" s="138"/>
      <c r="G5" s="129" t="e">
        <v>#VALUE!</v>
      </c>
      <c r="H5" s="129"/>
      <c r="I5" s="129"/>
      <c r="J5" s="129"/>
      <c r="K5" s="129"/>
      <c r="L5" s="129"/>
    </row>
    <row r="6" spans="1:12" ht="15.6" customHeight="1" x14ac:dyDescent="0.25">
      <c r="A6" s="137" t="s">
        <v>565</v>
      </c>
      <c r="B6" s="138"/>
      <c r="C6" s="138"/>
      <c r="D6" s="138"/>
      <c r="E6" s="138"/>
      <c r="F6" s="138"/>
      <c r="G6" s="129"/>
      <c r="H6" s="129"/>
      <c r="I6" s="129"/>
      <c r="J6" s="129"/>
      <c r="K6" s="129"/>
      <c r="L6" s="129"/>
    </row>
    <row r="7" spans="1:12" ht="15.6" customHeight="1" x14ac:dyDescent="0.25">
      <c r="A7" s="137" t="s">
        <v>564</v>
      </c>
      <c r="B7" s="138"/>
      <c r="C7" s="138"/>
      <c r="D7" s="138"/>
      <c r="E7" s="138"/>
      <c r="F7" s="138"/>
      <c r="G7" s="129"/>
      <c r="H7" s="129"/>
      <c r="I7" s="129"/>
      <c r="J7" s="129"/>
      <c r="K7" s="129"/>
      <c r="L7" s="129"/>
    </row>
    <row r="8" spans="1:12" ht="15.6" customHeight="1" x14ac:dyDescent="0.25">
      <c r="A8" s="139" t="s">
        <v>561</v>
      </c>
      <c r="B8" s="140"/>
      <c r="C8" s="140"/>
      <c r="D8" s="140"/>
      <c r="E8" s="140"/>
      <c r="F8" s="140"/>
      <c r="G8" s="129"/>
      <c r="H8" s="129"/>
      <c r="I8" s="129"/>
      <c r="J8" s="129"/>
      <c r="K8" s="129"/>
      <c r="L8" s="129"/>
    </row>
    <row r="9" spans="1:12" x14ac:dyDescent="0.25">
      <c r="A9" s="117" t="s">
        <v>125</v>
      </c>
      <c r="B9" s="219"/>
      <c r="C9" s="219"/>
      <c r="D9" s="219"/>
      <c r="E9" s="219"/>
      <c r="F9" s="219"/>
      <c r="G9" s="129"/>
      <c r="H9" s="129"/>
      <c r="I9" s="129"/>
      <c r="J9" s="129"/>
      <c r="K9" s="129"/>
      <c r="L9" s="129"/>
    </row>
    <row r="10" spans="1:12" ht="15.6" customHeight="1" x14ac:dyDescent="0.25">
      <c r="A10" s="115" t="s">
        <v>0</v>
      </c>
      <c r="B10" s="116"/>
      <c r="C10" s="116"/>
      <c r="D10" s="116"/>
      <c r="E10" s="116"/>
      <c r="F10" s="116"/>
      <c r="G10" s="116"/>
      <c r="H10" s="116"/>
      <c r="I10" s="116"/>
      <c r="J10" s="116"/>
      <c r="K10" s="116"/>
      <c r="L10" s="116"/>
    </row>
    <row r="11" spans="1:12" x14ac:dyDescent="0.25">
      <c r="A11" s="139" t="s">
        <v>538</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45.6" customHeight="1" x14ac:dyDescent="0.25">
      <c r="A13" s="133" t="s">
        <v>562</v>
      </c>
      <c r="B13" s="134"/>
      <c r="C13" s="134"/>
      <c r="D13" s="134"/>
      <c r="E13" s="134"/>
      <c r="F13" s="134"/>
      <c r="G13" s="134"/>
      <c r="H13" s="134"/>
      <c r="I13" s="134"/>
      <c r="J13" s="134"/>
      <c r="K13" s="134"/>
      <c r="L13" s="134"/>
    </row>
    <row r="14" spans="1:12" ht="18.600000000000001" customHeight="1" x14ac:dyDescent="0.25">
      <c r="A14" s="115" t="s">
        <v>64</v>
      </c>
      <c r="B14" s="116"/>
      <c r="C14" s="116"/>
      <c r="D14" s="116"/>
      <c r="E14" s="116"/>
      <c r="F14" s="116"/>
      <c r="G14" s="116"/>
      <c r="H14" s="116"/>
      <c r="I14" s="116"/>
      <c r="J14" s="116"/>
      <c r="K14" s="116"/>
      <c r="L14" s="116"/>
    </row>
    <row r="15" spans="1:12" ht="17.45" customHeight="1" x14ac:dyDescent="0.25">
      <c r="A15" s="133"/>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x14ac:dyDescent="0.25">
      <c r="A17" s="139" t="s">
        <v>540</v>
      </c>
      <c r="B17" s="140"/>
      <c r="C17" s="140"/>
      <c r="D17" s="140"/>
      <c r="E17" s="140"/>
      <c r="F17" s="140"/>
      <c r="G17" s="128"/>
      <c r="H17" s="128"/>
      <c r="I17" s="128"/>
      <c r="J17" s="128"/>
      <c r="K17" s="128"/>
      <c r="L17" s="128"/>
    </row>
    <row r="18" spans="1:12" ht="19.149999999999999" customHeight="1" x14ac:dyDescent="0.25">
      <c r="A18" s="115" t="s">
        <v>34</v>
      </c>
      <c r="B18" s="116"/>
      <c r="C18" s="116"/>
      <c r="D18" s="116"/>
      <c r="E18" s="116"/>
      <c r="F18" s="116"/>
      <c r="G18" s="116"/>
      <c r="H18" s="116"/>
      <c r="I18" s="116"/>
      <c r="J18" s="116"/>
      <c r="K18" s="116"/>
      <c r="L18" s="116"/>
    </row>
    <row r="19" spans="1:12" ht="15.75" x14ac:dyDescent="0.25">
      <c r="A19" s="218" t="s">
        <v>47</v>
      </c>
      <c r="B19" s="218"/>
      <c r="C19" s="218"/>
      <c r="D19" s="218"/>
      <c r="E19" s="218"/>
      <c r="F19" s="218"/>
      <c r="G19" s="218"/>
      <c r="H19" s="218"/>
      <c r="I19" s="218"/>
      <c r="J19" s="218"/>
      <c r="K19" s="218"/>
      <c r="L19" s="218"/>
    </row>
    <row r="20" spans="1:12"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14.45" customHeight="1" x14ac:dyDescent="0.25">
      <c r="A21" s="16"/>
      <c r="B21" s="16"/>
      <c r="C21" s="16"/>
      <c r="D21" s="16"/>
      <c r="E21" s="16"/>
      <c r="F21" s="16"/>
      <c r="G21" s="16"/>
      <c r="H21" s="16"/>
      <c r="I21" s="16"/>
      <c r="J21" s="16"/>
      <c r="K21" s="16"/>
      <c r="L21" s="16"/>
    </row>
    <row r="22" spans="1:12" ht="15.6" customHeight="1" x14ac:dyDescent="0.25">
      <c r="A22" s="115" t="s">
        <v>4</v>
      </c>
      <c r="B22" s="116"/>
      <c r="C22" s="116"/>
      <c r="D22" s="116"/>
      <c r="E22" s="116"/>
      <c r="F22" s="116"/>
      <c r="G22" s="116"/>
      <c r="H22" s="116"/>
      <c r="I22" s="116"/>
      <c r="J22" s="116"/>
      <c r="K22" s="116"/>
      <c r="L22" s="116"/>
    </row>
    <row r="23" spans="1:12" ht="14.45" customHeight="1" x14ac:dyDescent="0.25">
      <c r="A23" s="144"/>
      <c r="B23" s="145"/>
      <c r="C23" s="145"/>
      <c r="D23" s="145"/>
      <c r="E23" s="145"/>
      <c r="F23" s="145"/>
      <c r="G23" s="145"/>
      <c r="H23" s="145"/>
      <c r="I23" s="145"/>
      <c r="J23" s="145"/>
      <c r="K23" s="145"/>
      <c r="L23" s="145"/>
    </row>
    <row r="24" spans="1:12" ht="15.6" customHeight="1" x14ac:dyDescent="0.25">
      <c r="A24" s="115" t="s">
        <v>5</v>
      </c>
      <c r="B24" s="116"/>
      <c r="C24" s="116"/>
      <c r="D24" s="116"/>
      <c r="E24" s="116"/>
      <c r="F24" s="116"/>
      <c r="G24" s="116"/>
      <c r="H24" s="116"/>
      <c r="I24" s="116"/>
      <c r="J24" s="116"/>
      <c r="K24" s="116"/>
      <c r="L24" s="116"/>
    </row>
    <row r="25" spans="1:12" ht="15" customHeight="1" x14ac:dyDescent="0.25">
      <c r="A25" s="117" t="s">
        <v>563</v>
      </c>
      <c r="B25" s="118"/>
      <c r="C25" s="118"/>
      <c r="D25" s="118"/>
      <c r="E25" s="118"/>
      <c r="F25" s="118"/>
      <c r="G25" s="118"/>
      <c r="H25" s="118"/>
      <c r="I25" s="118"/>
      <c r="J25" s="118"/>
      <c r="K25" s="118"/>
      <c r="L25" s="118"/>
    </row>
    <row r="26" spans="1:12" ht="17.45" customHeight="1" x14ac:dyDescent="0.25">
      <c r="A26" s="111" t="s">
        <v>48</v>
      </c>
      <c r="B26" s="112"/>
      <c r="C26" s="112"/>
      <c r="D26" s="112"/>
      <c r="E26" s="112"/>
      <c r="F26" s="112"/>
      <c r="G26" s="112"/>
      <c r="H26" s="112"/>
      <c r="I26" s="112"/>
      <c r="J26" s="112"/>
      <c r="K26" s="112"/>
      <c r="L26" s="112"/>
    </row>
    <row r="27" spans="1:12" x14ac:dyDescent="0.25">
      <c r="A27" s="156"/>
      <c r="B27" s="106"/>
      <c r="C27" s="106"/>
      <c r="D27" s="106"/>
      <c r="E27" s="106"/>
      <c r="F27" s="106"/>
      <c r="G27" s="106"/>
      <c r="H27" s="106"/>
      <c r="I27" s="106"/>
      <c r="J27" s="106"/>
      <c r="K27" s="106"/>
      <c r="L27" s="106"/>
    </row>
    <row r="28" spans="1:12" ht="15.6" customHeight="1" x14ac:dyDescent="0.25">
      <c r="A28" s="115" t="s">
        <v>7</v>
      </c>
      <c r="B28" s="116"/>
      <c r="C28" s="116"/>
      <c r="D28" s="116"/>
      <c r="E28" s="116"/>
      <c r="F28" s="116"/>
      <c r="G28" s="116"/>
      <c r="H28" s="116"/>
      <c r="I28" s="116"/>
      <c r="J28" s="116"/>
      <c r="K28" s="116"/>
      <c r="L28" s="116"/>
    </row>
    <row r="29" spans="1:12" ht="16.899999999999999" customHeight="1" x14ac:dyDescent="0.25">
      <c r="A29" s="192" t="s">
        <v>49</v>
      </c>
      <c r="B29" s="192"/>
      <c r="C29" s="192"/>
      <c r="D29" s="192"/>
      <c r="E29" s="192"/>
      <c r="F29" s="192"/>
      <c r="G29" s="122"/>
      <c r="H29" s="122"/>
      <c r="I29" s="122"/>
      <c r="J29" s="122"/>
      <c r="K29" s="122"/>
      <c r="L29" s="122"/>
    </row>
    <row r="30" spans="1:12" x14ac:dyDescent="0.25">
      <c r="A30" s="192" t="s">
        <v>6</v>
      </c>
      <c r="B30" s="192"/>
      <c r="C30" s="192"/>
      <c r="D30" s="192"/>
      <c r="E30" s="192"/>
      <c r="F30" s="192"/>
      <c r="G30" s="122"/>
      <c r="H30" s="122"/>
      <c r="I30" s="122"/>
      <c r="J30" s="122"/>
      <c r="K30" s="122"/>
      <c r="L30" s="122"/>
    </row>
    <row r="31" spans="1:12" x14ac:dyDescent="0.25">
      <c r="A31" s="192" t="s">
        <v>8</v>
      </c>
      <c r="B31" s="192"/>
      <c r="C31" s="192"/>
      <c r="D31" s="192"/>
      <c r="E31" s="192"/>
      <c r="F31" s="192"/>
      <c r="G31" s="122"/>
      <c r="H31" s="122"/>
      <c r="I31" s="122"/>
      <c r="J31" s="122"/>
      <c r="K31" s="122"/>
      <c r="L31" s="122"/>
    </row>
    <row r="32" spans="1:12" x14ac:dyDescent="0.25">
      <c r="A32" s="119" t="s">
        <v>9</v>
      </c>
      <c r="B32" s="119"/>
      <c r="C32" s="119"/>
      <c r="D32" s="119"/>
      <c r="E32" s="119"/>
      <c r="F32" s="119"/>
      <c r="G32" s="120">
        <f>SUM(G29:L31)</f>
        <v>0</v>
      </c>
      <c r="H32" s="120"/>
      <c r="I32" s="120"/>
      <c r="J32" s="120"/>
      <c r="K32" s="120"/>
      <c r="L32" s="120"/>
    </row>
    <row r="33" spans="1:14" ht="15.6" customHeight="1" x14ac:dyDescent="0.25">
      <c r="A33" s="115" t="s">
        <v>10</v>
      </c>
      <c r="B33" s="116"/>
      <c r="C33" s="116"/>
      <c r="D33" s="116"/>
      <c r="E33" s="116"/>
      <c r="F33" s="116"/>
      <c r="G33" s="116"/>
      <c r="H33" s="116"/>
      <c r="I33" s="116"/>
      <c r="J33" s="116"/>
      <c r="K33" s="116"/>
      <c r="L33" s="116"/>
    </row>
    <row r="34" spans="1:14" x14ac:dyDescent="0.25">
      <c r="A34" s="17" t="s">
        <v>212</v>
      </c>
      <c r="B34" s="17" t="s">
        <v>210</v>
      </c>
      <c r="C34" s="17">
        <v>2024</v>
      </c>
      <c r="D34" s="17">
        <v>2025</v>
      </c>
      <c r="E34" s="17">
        <v>2026</v>
      </c>
      <c r="F34" s="17">
        <v>2027</v>
      </c>
      <c r="G34" s="17">
        <v>2028</v>
      </c>
      <c r="H34" s="17">
        <v>2029</v>
      </c>
      <c r="I34" s="17">
        <v>2030</v>
      </c>
      <c r="J34" s="17">
        <v>2031</v>
      </c>
      <c r="K34" s="17">
        <v>2032</v>
      </c>
      <c r="L34" s="17">
        <v>2033</v>
      </c>
      <c r="M34" s="17">
        <v>2034</v>
      </c>
      <c r="N34" s="41" t="s">
        <v>215</v>
      </c>
    </row>
    <row r="35" spans="1:14" x14ac:dyDescent="0.25">
      <c r="A35" s="37" t="s">
        <v>445</v>
      </c>
      <c r="B35" s="39">
        <v>0.5</v>
      </c>
      <c r="C35" s="38">
        <f>C38*$B$35</f>
        <v>0</v>
      </c>
      <c r="D35" s="38">
        <f t="shared" ref="D35:M35" si="0">D38*$B$35</f>
        <v>0</v>
      </c>
      <c r="E35" s="38">
        <f t="shared" si="0"/>
        <v>0</v>
      </c>
      <c r="F35" s="38">
        <f t="shared" si="0"/>
        <v>0</v>
      </c>
      <c r="G35" s="38">
        <f t="shared" si="0"/>
        <v>0</v>
      </c>
      <c r="H35" s="38">
        <f t="shared" si="0"/>
        <v>0</v>
      </c>
      <c r="I35" s="38">
        <f t="shared" si="0"/>
        <v>0</v>
      </c>
      <c r="J35" s="38">
        <f t="shared" si="0"/>
        <v>0</v>
      </c>
      <c r="K35" s="38">
        <f t="shared" si="0"/>
        <v>0</v>
      </c>
      <c r="L35" s="38">
        <f t="shared" si="0"/>
        <v>0</v>
      </c>
      <c r="M35" s="38">
        <f t="shared" si="0"/>
        <v>0</v>
      </c>
      <c r="N35" s="40">
        <f>SUM(C35:M35)</f>
        <v>0</v>
      </c>
    </row>
    <row r="36" spans="1:14" x14ac:dyDescent="0.25">
      <c r="A36" s="37" t="s">
        <v>444</v>
      </c>
      <c r="B36" s="39">
        <v>0.3</v>
      </c>
      <c r="C36" s="38">
        <f>C38*B36</f>
        <v>0</v>
      </c>
      <c r="D36" s="38">
        <f t="shared" ref="D36:M36" si="1">D38*C36</f>
        <v>0</v>
      </c>
      <c r="E36" s="38">
        <f t="shared" si="1"/>
        <v>0</v>
      </c>
      <c r="F36" s="38">
        <f t="shared" si="1"/>
        <v>0</v>
      </c>
      <c r="G36" s="38">
        <f t="shared" si="1"/>
        <v>0</v>
      </c>
      <c r="H36" s="38">
        <f t="shared" si="1"/>
        <v>0</v>
      </c>
      <c r="I36" s="38">
        <f t="shared" si="1"/>
        <v>0</v>
      </c>
      <c r="J36" s="38">
        <f t="shared" si="1"/>
        <v>0</v>
      </c>
      <c r="K36" s="38">
        <f t="shared" si="1"/>
        <v>0</v>
      </c>
      <c r="L36" s="38">
        <f t="shared" si="1"/>
        <v>0</v>
      </c>
      <c r="M36" s="38">
        <f t="shared" si="1"/>
        <v>0</v>
      </c>
      <c r="N36" s="40">
        <f>SUM(C36:M36)</f>
        <v>0</v>
      </c>
    </row>
    <row r="37" spans="1:14" ht="30" x14ac:dyDescent="0.25">
      <c r="A37" s="37" t="s">
        <v>443</v>
      </c>
      <c r="B37" s="39">
        <f>1-B35-B36</f>
        <v>0.2</v>
      </c>
      <c r="C37" s="38">
        <f>C38*$B$37</f>
        <v>0</v>
      </c>
      <c r="D37" s="38">
        <f t="shared" ref="D37:M37" si="2">D38*$B$37</f>
        <v>0</v>
      </c>
      <c r="E37" s="38">
        <f t="shared" si="2"/>
        <v>0</v>
      </c>
      <c r="F37" s="38">
        <f t="shared" si="2"/>
        <v>0</v>
      </c>
      <c r="G37" s="38">
        <f t="shared" si="2"/>
        <v>0</v>
      </c>
      <c r="H37" s="38">
        <f t="shared" si="2"/>
        <v>0</v>
      </c>
      <c r="I37" s="38">
        <f t="shared" si="2"/>
        <v>0</v>
      </c>
      <c r="J37" s="38">
        <f t="shared" si="2"/>
        <v>0</v>
      </c>
      <c r="K37" s="38">
        <f t="shared" si="2"/>
        <v>0</v>
      </c>
      <c r="L37" s="38">
        <f t="shared" si="2"/>
        <v>0</v>
      </c>
      <c r="M37" s="38">
        <f t="shared" si="2"/>
        <v>0</v>
      </c>
      <c r="N37" s="40">
        <f>SUM(C37:M37)</f>
        <v>0</v>
      </c>
    </row>
    <row r="38" spans="1:14" x14ac:dyDescent="0.25">
      <c r="A38" s="130" t="s">
        <v>542</v>
      </c>
      <c r="B38" s="131"/>
      <c r="C38" s="40"/>
      <c r="D38" s="40"/>
      <c r="E38" s="40"/>
      <c r="F38" s="40"/>
      <c r="G38" s="40"/>
      <c r="H38" s="40"/>
      <c r="I38" s="40"/>
      <c r="J38" s="40"/>
      <c r="K38" s="40"/>
      <c r="L38" s="40"/>
      <c r="M38" s="40"/>
      <c r="N38" s="40">
        <f>SUM(C38:M38)</f>
        <v>0</v>
      </c>
    </row>
  </sheetData>
  <mergeCells count="39">
    <mergeCell ref="A15:L15"/>
    <mergeCell ref="A1:L1"/>
    <mergeCell ref="A2:L2"/>
    <mergeCell ref="A3:L3"/>
    <mergeCell ref="A4:L4"/>
    <mergeCell ref="A5:F5"/>
    <mergeCell ref="G5:L9"/>
    <mergeCell ref="A6:F6"/>
    <mergeCell ref="A7:F7"/>
    <mergeCell ref="A8:F8"/>
    <mergeCell ref="A9:F9"/>
    <mergeCell ref="A10:L10"/>
    <mergeCell ref="A11:L11"/>
    <mergeCell ref="A12:L12"/>
    <mergeCell ref="A13:L13"/>
    <mergeCell ref="A14:L14"/>
    <mergeCell ref="A27:L27"/>
    <mergeCell ref="A16:F16"/>
    <mergeCell ref="G16:L16"/>
    <mergeCell ref="A17:F17"/>
    <mergeCell ref="G17:L17"/>
    <mergeCell ref="A18:L18"/>
    <mergeCell ref="A19:L19"/>
    <mergeCell ref="A22:L22"/>
    <mergeCell ref="A23:L23"/>
    <mergeCell ref="A24:L24"/>
    <mergeCell ref="A25:L25"/>
    <mergeCell ref="A26:L26"/>
    <mergeCell ref="A32:F32"/>
    <mergeCell ref="G32:L32"/>
    <mergeCell ref="A33:L33"/>
    <mergeCell ref="A38:B38"/>
    <mergeCell ref="A28:L28"/>
    <mergeCell ref="A29:F29"/>
    <mergeCell ref="G29:L29"/>
    <mergeCell ref="A30:F30"/>
    <mergeCell ref="G30:L30"/>
    <mergeCell ref="A31:F31"/>
    <mergeCell ref="G31:L31"/>
  </mergeCells>
  <printOptions horizontalCentered="1"/>
  <pageMargins left="0.70866141732283472" right="0.70866141732283472" top="0.74803149606299213" bottom="0.74803149606299213" header="0.31496062992125984" footer="0.31496062992125984"/>
  <pageSetup paperSize="9" scale="64"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88DF0-A214-420C-ADB2-73DFD0FA3A16}">
  <sheetPr>
    <tabColor rgb="FFA6D96A"/>
    <pageSetUpPr fitToPage="1"/>
  </sheetPr>
  <dimension ref="A1:N35"/>
  <sheetViews>
    <sheetView zoomScaleNormal="100" workbookViewId="0">
      <selection activeCell="O11" sqref="O11"/>
    </sheetView>
  </sheetViews>
  <sheetFormatPr baseColWidth="10" defaultRowHeight="15" x14ac:dyDescent="0.25"/>
  <cols>
    <col min="1" max="1" width="12.85546875" customWidth="1"/>
    <col min="2" max="2" width="5" bestFit="1" customWidth="1"/>
    <col min="3" max="13" width="9.28515625" bestFit="1" customWidth="1"/>
    <col min="14" max="14" width="12.7109375" bestFit="1" customWidth="1"/>
  </cols>
  <sheetData>
    <row r="1" spans="1:12" ht="45" customHeight="1" x14ac:dyDescent="0.25">
      <c r="A1" s="135" t="s">
        <v>170</v>
      </c>
      <c r="B1" s="136"/>
      <c r="C1" s="136"/>
      <c r="D1" s="136"/>
      <c r="E1" s="136"/>
      <c r="F1" s="136"/>
      <c r="G1" s="136"/>
      <c r="H1" s="136"/>
      <c r="I1" s="136"/>
      <c r="J1" s="136"/>
      <c r="K1" s="136"/>
      <c r="L1" s="136"/>
    </row>
    <row r="2" spans="1:12" ht="46.9" customHeight="1" x14ac:dyDescent="0.25">
      <c r="A2" s="135" t="s">
        <v>171</v>
      </c>
      <c r="B2" s="136"/>
      <c r="C2" s="136"/>
      <c r="D2" s="136"/>
      <c r="E2" s="136"/>
      <c r="F2" s="136"/>
      <c r="G2" s="136"/>
      <c r="H2" s="136"/>
      <c r="I2" s="136"/>
      <c r="J2" s="136"/>
      <c r="K2" s="136"/>
      <c r="L2" s="136"/>
    </row>
    <row r="3" spans="1:12" ht="75.599999999999994" customHeight="1" x14ac:dyDescent="0.25">
      <c r="A3" s="135" t="s">
        <v>172</v>
      </c>
      <c r="B3" s="136"/>
      <c r="C3" s="136"/>
      <c r="D3" s="136"/>
      <c r="E3" s="136"/>
      <c r="F3" s="136"/>
      <c r="G3" s="136"/>
      <c r="H3" s="136"/>
      <c r="I3" s="136"/>
      <c r="J3" s="136"/>
      <c r="K3" s="136"/>
      <c r="L3" s="136"/>
    </row>
    <row r="4" spans="1:12" ht="15.6" customHeight="1" x14ac:dyDescent="0.25">
      <c r="A4" s="115" t="s">
        <v>155</v>
      </c>
      <c r="B4" s="116"/>
      <c r="C4" s="116"/>
      <c r="D4" s="116"/>
      <c r="E4" s="116"/>
      <c r="F4" s="116"/>
      <c r="G4" s="116"/>
      <c r="H4" s="116"/>
      <c r="I4" s="116"/>
      <c r="J4" s="116"/>
      <c r="K4" s="116"/>
      <c r="L4" s="116"/>
    </row>
    <row r="5" spans="1:12" ht="15.6" customHeight="1" x14ac:dyDescent="0.25">
      <c r="A5" s="137" t="s">
        <v>97</v>
      </c>
      <c r="B5" s="138"/>
      <c r="C5" s="138"/>
      <c r="D5" s="138"/>
      <c r="E5" s="138"/>
      <c r="F5" s="138"/>
      <c r="G5" s="138" t="s">
        <v>150</v>
      </c>
      <c r="H5" s="138"/>
      <c r="I5" s="138"/>
      <c r="J5" s="138"/>
      <c r="K5" s="138"/>
      <c r="L5" s="138"/>
    </row>
    <row r="6" spans="1:12" ht="33" customHeight="1" x14ac:dyDescent="0.25">
      <c r="A6" s="137" t="s">
        <v>98</v>
      </c>
      <c r="B6" s="138"/>
      <c r="C6" s="138"/>
      <c r="D6" s="138"/>
      <c r="E6" s="138"/>
      <c r="F6" s="138"/>
      <c r="G6" s="132"/>
      <c r="H6" s="132"/>
      <c r="I6" s="132"/>
      <c r="J6" s="132"/>
      <c r="K6" s="132"/>
      <c r="L6" s="132"/>
    </row>
    <row r="7" spans="1:12" ht="31.15" customHeight="1" x14ac:dyDescent="0.25">
      <c r="A7" s="137" t="s">
        <v>99</v>
      </c>
      <c r="B7" s="138"/>
      <c r="C7" s="138"/>
      <c r="D7" s="138"/>
      <c r="E7" s="138"/>
      <c r="F7" s="138"/>
      <c r="G7" s="132"/>
      <c r="H7" s="132"/>
      <c r="I7" s="132"/>
      <c r="J7" s="132"/>
      <c r="K7" s="132"/>
      <c r="L7" s="132"/>
    </row>
    <row r="8" spans="1:12" ht="30.6" customHeight="1" x14ac:dyDescent="0.25">
      <c r="A8" s="137" t="s">
        <v>115</v>
      </c>
      <c r="B8" s="138"/>
      <c r="C8" s="138"/>
      <c r="D8" s="138"/>
      <c r="E8" s="138"/>
      <c r="F8" s="138"/>
      <c r="G8" s="132"/>
      <c r="H8" s="132"/>
      <c r="I8" s="132"/>
      <c r="J8" s="132"/>
      <c r="K8" s="132"/>
      <c r="L8" s="132"/>
    </row>
    <row r="9" spans="1:12" ht="31.9" customHeight="1" x14ac:dyDescent="0.25">
      <c r="A9" s="137" t="s">
        <v>114</v>
      </c>
      <c r="B9" s="138"/>
      <c r="C9" s="138"/>
      <c r="D9" s="138"/>
      <c r="E9" s="138"/>
      <c r="F9" s="138"/>
      <c r="G9" s="132"/>
      <c r="H9" s="132"/>
      <c r="I9" s="132"/>
      <c r="J9" s="132"/>
      <c r="K9" s="132"/>
      <c r="L9" s="132"/>
    </row>
    <row r="10" spans="1:12" ht="15.6" customHeight="1" x14ac:dyDescent="0.25">
      <c r="A10" s="115" t="s">
        <v>0</v>
      </c>
      <c r="B10" s="116"/>
      <c r="C10" s="116"/>
      <c r="D10" s="116"/>
      <c r="E10" s="116"/>
      <c r="F10" s="116"/>
      <c r="G10" s="116"/>
      <c r="H10" s="116"/>
      <c r="I10" s="116"/>
      <c r="J10" s="116"/>
      <c r="K10" s="116"/>
      <c r="L10" s="116"/>
    </row>
    <row r="11" spans="1:12" x14ac:dyDescent="0.25">
      <c r="A11" s="139" t="s">
        <v>70</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241.9" customHeight="1" x14ac:dyDescent="0.25">
      <c r="A13" s="123" t="s">
        <v>432</v>
      </c>
      <c r="B13" s="124"/>
      <c r="C13" s="124"/>
      <c r="D13" s="124"/>
      <c r="E13" s="124"/>
      <c r="F13" s="124"/>
      <c r="G13" s="124"/>
      <c r="H13" s="124"/>
      <c r="I13" s="124"/>
      <c r="J13" s="124"/>
      <c r="K13" s="124"/>
      <c r="L13" s="124"/>
    </row>
    <row r="14" spans="1:12" ht="18.600000000000001" customHeight="1" x14ac:dyDescent="0.25">
      <c r="A14" s="115" t="s">
        <v>64</v>
      </c>
      <c r="B14" s="116"/>
      <c r="C14" s="116"/>
      <c r="D14" s="116"/>
      <c r="E14" s="116"/>
      <c r="F14" s="116"/>
      <c r="G14" s="116"/>
      <c r="H14" s="116"/>
      <c r="I14" s="116"/>
      <c r="J14" s="116"/>
      <c r="K14" s="116"/>
      <c r="L14" s="116"/>
    </row>
    <row r="15" spans="1:12" ht="17.45" customHeight="1" x14ac:dyDescent="0.25">
      <c r="A15" s="133" t="s">
        <v>207</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4" ht="52.9" customHeight="1" x14ac:dyDescent="0.25">
      <c r="A17" s="117" t="s">
        <v>3</v>
      </c>
      <c r="B17" s="118"/>
      <c r="C17" s="118"/>
      <c r="D17" s="118"/>
      <c r="E17" s="118"/>
      <c r="F17" s="118"/>
      <c r="G17" s="129" t="s">
        <v>116</v>
      </c>
      <c r="H17" s="142"/>
      <c r="I17" s="142"/>
      <c r="J17" s="142"/>
      <c r="K17" s="142"/>
      <c r="L17" s="142"/>
    </row>
    <row r="18" spans="1:14" ht="19.149999999999999" customHeight="1" x14ac:dyDescent="0.25">
      <c r="A18" s="115" t="s">
        <v>34</v>
      </c>
      <c r="B18" s="116"/>
      <c r="C18" s="116"/>
      <c r="D18" s="116"/>
      <c r="E18" s="116"/>
      <c r="F18" s="116"/>
      <c r="G18" s="116"/>
      <c r="H18" s="116"/>
      <c r="I18" s="116"/>
      <c r="J18" s="116"/>
      <c r="K18" s="116"/>
      <c r="L18" s="116"/>
    </row>
    <row r="19" spans="1:14" ht="19.149999999999999" customHeight="1" x14ac:dyDescent="0.25">
      <c r="A19" s="138" t="s">
        <v>103</v>
      </c>
      <c r="B19" s="138"/>
      <c r="C19" s="138"/>
      <c r="D19" s="138"/>
      <c r="E19" s="138"/>
      <c r="F19" s="138"/>
      <c r="G19" s="138"/>
      <c r="H19" s="138"/>
      <c r="I19" s="138"/>
      <c r="J19" s="138"/>
      <c r="K19" s="138"/>
      <c r="L19" s="138"/>
    </row>
    <row r="20" spans="1:14"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4" ht="14.45" customHeight="1" x14ac:dyDescent="0.25">
      <c r="A21" s="108" t="s">
        <v>104</v>
      </c>
      <c r="B21" s="109"/>
      <c r="C21" s="109"/>
      <c r="D21" s="109"/>
      <c r="E21" s="109"/>
      <c r="F21" s="109"/>
      <c r="G21" s="109"/>
      <c r="H21" s="109"/>
      <c r="I21" s="109"/>
      <c r="J21" s="109"/>
      <c r="K21" s="109"/>
      <c r="L21" s="110"/>
    </row>
    <row r="22" spans="1:14" ht="15.6" customHeight="1" x14ac:dyDescent="0.25">
      <c r="A22" s="115" t="s">
        <v>4</v>
      </c>
      <c r="B22" s="116"/>
      <c r="C22" s="116"/>
      <c r="D22" s="116"/>
      <c r="E22" s="116"/>
      <c r="F22" s="116"/>
      <c r="G22" s="116"/>
      <c r="H22" s="116"/>
      <c r="I22" s="116"/>
      <c r="J22" s="116"/>
      <c r="K22" s="116"/>
      <c r="L22" s="116"/>
    </row>
    <row r="23" spans="1:14" ht="14.45" customHeight="1" x14ac:dyDescent="0.25">
      <c r="A23" s="144" t="s">
        <v>117</v>
      </c>
      <c r="B23" s="145"/>
      <c r="C23" s="145"/>
      <c r="D23" s="145"/>
      <c r="E23" s="145"/>
      <c r="F23" s="145"/>
      <c r="G23" s="145"/>
      <c r="H23" s="145"/>
      <c r="I23" s="145"/>
      <c r="J23" s="145"/>
      <c r="K23" s="145"/>
      <c r="L23" s="145"/>
    </row>
    <row r="24" spans="1:14" ht="15.6" customHeight="1" x14ac:dyDescent="0.25">
      <c r="A24" s="115" t="s">
        <v>5</v>
      </c>
      <c r="B24" s="116"/>
      <c r="C24" s="116"/>
      <c r="D24" s="116"/>
      <c r="E24" s="116"/>
      <c r="F24" s="116"/>
      <c r="G24" s="116"/>
      <c r="H24" s="116"/>
      <c r="I24" s="116"/>
      <c r="J24" s="116"/>
      <c r="K24" s="116"/>
      <c r="L24" s="116"/>
    </row>
    <row r="25" spans="1:14" ht="33" customHeight="1" x14ac:dyDescent="0.25">
      <c r="A25" s="117" t="s">
        <v>233</v>
      </c>
      <c r="B25" s="118"/>
      <c r="C25" s="118"/>
      <c r="D25" s="118"/>
      <c r="E25" s="118"/>
      <c r="F25" s="118"/>
      <c r="G25" s="118"/>
      <c r="H25" s="118"/>
      <c r="I25" s="118"/>
      <c r="J25" s="118"/>
      <c r="K25" s="118"/>
      <c r="L25" s="118"/>
    </row>
    <row r="26" spans="1:14" ht="17.45" customHeight="1" x14ac:dyDescent="0.25">
      <c r="A26" s="111" t="s">
        <v>48</v>
      </c>
      <c r="B26" s="112"/>
      <c r="C26" s="112"/>
      <c r="D26" s="112"/>
      <c r="E26" s="112"/>
      <c r="F26" s="112"/>
      <c r="G26" s="112"/>
      <c r="H26" s="112"/>
      <c r="I26" s="112"/>
      <c r="J26" s="112"/>
      <c r="K26" s="112"/>
      <c r="L26" s="112"/>
    </row>
    <row r="27" spans="1:14" ht="28.9" customHeight="1" x14ac:dyDescent="0.25">
      <c r="A27" s="62" t="s">
        <v>281</v>
      </c>
      <c r="B27" s="106" t="s">
        <v>285</v>
      </c>
      <c r="C27" s="106"/>
      <c r="D27" s="106"/>
      <c r="E27" s="106"/>
      <c r="F27" s="106"/>
      <c r="G27" s="106"/>
      <c r="H27" s="106"/>
      <c r="I27" s="106"/>
      <c r="J27" s="106"/>
      <c r="K27" s="106"/>
      <c r="L27" s="106"/>
    </row>
    <row r="28" spans="1:14" ht="15.6" customHeight="1" x14ac:dyDescent="0.25">
      <c r="A28" s="115" t="s">
        <v>7</v>
      </c>
      <c r="B28" s="116"/>
      <c r="C28" s="116"/>
      <c r="D28" s="116"/>
      <c r="E28" s="116"/>
      <c r="F28" s="116"/>
      <c r="G28" s="116"/>
      <c r="H28" s="116"/>
      <c r="I28" s="116"/>
      <c r="J28" s="116"/>
      <c r="K28" s="116"/>
      <c r="L28" s="116"/>
    </row>
    <row r="29" spans="1:14" x14ac:dyDescent="0.25">
      <c r="A29" s="121" t="s">
        <v>282</v>
      </c>
      <c r="B29" s="121"/>
      <c r="C29" s="121"/>
      <c r="D29" s="121"/>
      <c r="E29" s="121"/>
      <c r="F29" s="121"/>
      <c r="G29" s="143">
        <f>280*10+(280/7)*4.5</f>
        <v>2980</v>
      </c>
      <c r="H29" s="143"/>
      <c r="I29" s="143"/>
      <c r="J29" s="143"/>
      <c r="K29" s="143"/>
      <c r="L29" s="143"/>
    </row>
    <row r="30" spans="1:14" x14ac:dyDescent="0.25">
      <c r="A30" s="119" t="s">
        <v>9</v>
      </c>
      <c r="B30" s="119"/>
      <c r="C30" s="119"/>
      <c r="D30" s="119"/>
      <c r="E30" s="119"/>
      <c r="F30" s="119"/>
      <c r="G30" s="146">
        <f>SUM(G29:L29)</f>
        <v>2980</v>
      </c>
      <c r="H30" s="146"/>
      <c r="I30" s="146"/>
      <c r="J30" s="146"/>
      <c r="K30" s="146"/>
      <c r="L30" s="146"/>
    </row>
    <row r="31" spans="1:14" ht="15.6" customHeight="1" x14ac:dyDescent="0.25">
      <c r="A31" s="115" t="s">
        <v>10</v>
      </c>
      <c r="B31" s="116"/>
      <c r="C31" s="116"/>
      <c r="D31" s="116"/>
      <c r="E31" s="116"/>
      <c r="F31" s="116"/>
      <c r="G31" s="116"/>
      <c r="H31" s="116"/>
      <c r="I31" s="116"/>
      <c r="J31" s="116"/>
      <c r="K31" s="116"/>
      <c r="L31" s="116"/>
    </row>
    <row r="32" spans="1:14" x14ac:dyDescent="0.25">
      <c r="A32" s="17" t="s">
        <v>212</v>
      </c>
      <c r="B32" s="17" t="s">
        <v>210</v>
      </c>
      <c r="C32" s="17">
        <v>2024</v>
      </c>
      <c r="D32" s="17">
        <v>2025</v>
      </c>
      <c r="E32" s="17">
        <v>2026</v>
      </c>
      <c r="F32" s="17">
        <v>2027</v>
      </c>
      <c r="G32" s="17">
        <v>2028</v>
      </c>
      <c r="H32" s="17">
        <v>2029</v>
      </c>
      <c r="I32" s="17">
        <v>2030</v>
      </c>
      <c r="J32" s="17">
        <v>2031</v>
      </c>
      <c r="K32" s="17">
        <v>2032</v>
      </c>
      <c r="L32" s="17">
        <v>2033</v>
      </c>
      <c r="M32" s="17">
        <v>2034</v>
      </c>
      <c r="N32" s="41" t="s">
        <v>215</v>
      </c>
    </row>
    <row r="33" spans="1:14" ht="60" x14ac:dyDescent="0.25">
      <c r="A33" s="37" t="s">
        <v>213</v>
      </c>
      <c r="B33" s="39">
        <v>0.5</v>
      </c>
      <c r="C33" s="38">
        <f>C35*$B$33</f>
        <v>90</v>
      </c>
      <c r="D33" s="38">
        <f t="shared" ref="D33:M33" si="0">D35*$B$33</f>
        <v>140</v>
      </c>
      <c r="E33" s="38">
        <f t="shared" si="0"/>
        <v>140</v>
      </c>
      <c r="F33" s="38">
        <f t="shared" si="0"/>
        <v>140</v>
      </c>
      <c r="G33" s="38">
        <f t="shared" si="0"/>
        <v>140</v>
      </c>
      <c r="H33" s="38">
        <f t="shared" si="0"/>
        <v>140</v>
      </c>
      <c r="I33" s="38">
        <f t="shared" si="0"/>
        <v>140</v>
      </c>
      <c r="J33" s="38">
        <f t="shared" si="0"/>
        <v>140</v>
      </c>
      <c r="K33" s="38">
        <f t="shared" si="0"/>
        <v>140</v>
      </c>
      <c r="L33" s="38">
        <f t="shared" si="0"/>
        <v>140</v>
      </c>
      <c r="M33" s="38">
        <f t="shared" si="0"/>
        <v>140</v>
      </c>
      <c r="N33" s="40">
        <f>SUM(C33:M33)</f>
        <v>1490</v>
      </c>
    </row>
    <row r="34" spans="1:14" ht="45" x14ac:dyDescent="0.25">
      <c r="A34" s="37" t="s">
        <v>211</v>
      </c>
      <c r="B34" s="39">
        <f>1-B33</f>
        <v>0.5</v>
      </c>
      <c r="C34" s="38">
        <f>C35*$B$34</f>
        <v>90</v>
      </c>
      <c r="D34" s="38">
        <f t="shared" ref="D34:M34" si="1">D35*$B$34</f>
        <v>140</v>
      </c>
      <c r="E34" s="38">
        <f t="shared" si="1"/>
        <v>140</v>
      </c>
      <c r="F34" s="38">
        <f t="shared" si="1"/>
        <v>140</v>
      </c>
      <c r="G34" s="38">
        <f t="shared" si="1"/>
        <v>140</v>
      </c>
      <c r="H34" s="38">
        <f t="shared" si="1"/>
        <v>140</v>
      </c>
      <c r="I34" s="38">
        <f t="shared" si="1"/>
        <v>140</v>
      </c>
      <c r="J34" s="38">
        <f t="shared" si="1"/>
        <v>140</v>
      </c>
      <c r="K34" s="38">
        <f t="shared" si="1"/>
        <v>140</v>
      </c>
      <c r="L34" s="38">
        <f t="shared" si="1"/>
        <v>140</v>
      </c>
      <c r="M34" s="38">
        <f t="shared" si="1"/>
        <v>140</v>
      </c>
      <c r="N34" s="40">
        <f>SUM(C34:M34)</f>
        <v>1490</v>
      </c>
    </row>
    <row r="35" spans="1:14" x14ac:dyDescent="0.25">
      <c r="A35" s="130" t="s">
        <v>214</v>
      </c>
      <c r="B35" s="131"/>
      <c r="C35" s="40">
        <f>(280/7)*4.5</f>
        <v>180</v>
      </c>
      <c r="D35" s="40">
        <f>1*280</f>
        <v>280</v>
      </c>
      <c r="E35" s="40">
        <f t="shared" ref="E35:M35" si="2">1*280</f>
        <v>280</v>
      </c>
      <c r="F35" s="40">
        <f t="shared" si="2"/>
        <v>280</v>
      </c>
      <c r="G35" s="40">
        <f t="shared" si="2"/>
        <v>280</v>
      </c>
      <c r="H35" s="40">
        <f t="shared" si="2"/>
        <v>280</v>
      </c>
      <c r="I35" s="40">
        <f t="shared" si="2"/>
        <v>280</v>
      </c>
      <c r="J35" s="40">
        <f t="shared" si="2"/>
        <v>280</v>
      </c>
      <c r="K35" s="40">
        <f t="shared" si="2"/>
        <v>280</v>
      </c>
      <c r="L35" s="40">
        <f t="shared" si="2"/>
        <v>280</v>
      </c>
      <c r="M35" s="40">
        <f t="shared" si="2"/>
        <v>280</v>
      </c>
      <c r="N35" s="40">
        <f>SUM(C35:M35)</f>
        <v>2980</v>
      </c>
    </row>
  </sheetData>
  <mergeCells count="37">
    <mergeCell ref="A35:B35"/>
    <mergeCell ref="A1:L1"/>
    <mergeCell ref="A2:L2"/>
    <mergeCell ref="A3:L3"/>
    <mergeCell ref="A4:L4"/>
    <mergeCell ref="A5:F5"/>
    <mergeCell ref="A6:F6"/>
    <mergeCell ref="A7:F7"/>
    <mergeCell ref="A8:F8"/>
    <mergeCell ref="A9:F9"/>
    <mergeCell ref="G5:L5"/>
    <mergeCell ref="G6:L9"/>
    <mergeCell ref="A19:L19"/>
    <mergeCell ref="A10:L10"/>
    <mergeCell ref="A11:L11"/>
    <mergeCell ref="A12:L12"/>
    <mergeCell ref="A13:L13"/>
    <mergeCell ref="A14:L14"/>
    <mergeCell ref="A15:L15"/>
    <mergeCell ref="A16:F16"/>
    <mergeCell ref="G16:L16"/>
    <mergeCell ref="A17:F17"/>
    <mergeCell ref="G17:L17"/>
    <mergeCell ref="A18:L18"/>
    <mergeCell ref="A30:F30"/>
    <mergeCell ref="G30:L30"/>
    <mergeCell ref="A31:L31"/>
    <mergeCell ref="A21:L21"/>
    <mergeCell ref="A28:L28"/>
    <mergeCell ref="A29:F29"/>
    <mergeCell ref="G29:L29"/>
    <mergeCell ref="A22:L22"/>
    <mergeCell ref="A23:L23"/>
    <mergeCell ref="A24:L24"/>
    <mergeCell ref="A25:L25"/>
    <mergeCell ref="A26:L26"/>
    <mergeCell ref="B27:L27"/>
  </mergeCells>
  <printOptions horizontalCentered="1"/>
  <pageMargins left="0.70866141732283472" right="0.70866141732283472" top="0.74803149606299213" bottom="0.74803149606299213" header="0.31496062992125984" footer="0.31496062992125984"/>
  <pageSetup paperSize="9" scale="65" fitToHeight="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2F19-05BE-4CB8-A25F-3BED560DAB08}">
  <sheetPr>
    <tabColor rgb="FFA6D96A"/>
    <pageSetUpPr fitToPage="1"/>
  </sheetPr>
  <dimension ref="A1:N39"/>
  <sheetViews>
    <sheetView zoomScaleNormal="100" workbookViewId="0">
      <selection activeCell="A13" sqref="A13:L13"/>
    </sheetView>
  </sheetViews>
  <sheetFormatPr baseColWidth="10" defaultRowHeight="15" x14ac:dyDescent="0.25"/>
  <cols>
    <col min="1" max="1" width="13.28515625" bestFit="1" customWidth="1"/>
    <col min="2" max="2" width="5" bestFit="1" customWidth="1"/>
    <col min="3" max="3" width="9.28515625" bestFit="1" customWidth="1"/>
    <col min="4" max="12" width="8.7109375" customWidth="1"/>
    <col min="13" max="13" width="7.85546875" bestFit="1" customWidth="1"/>
    <col min="14" max="14" width="12.7109375" bestFit="1" customWidth="1"/>
  </cols>
  <sheetData>
    <row r="1" spans="1:12" ht="45" customHeight="1" x14ac:dyDescent="0.25">
      <c r="A1" s="135" t="s">
        <v>173</v>
      </c>
      <c r="B1" s="136"/>
      <c r="C1" s="136"/>
      <c r="D1" s="136"/>
      <c r="E1" s="136"/>
      <c r="F1" s="136"/>
      <c r="G1" s="136"/>
      <c r="H1" s="136"/>
      <c r="I1" s="136"/>
      <c r="J1" s="136"/>
      <c r="K1" s="136"/>
      <c r="L1" s="136"/>
    </row>
    <row r="2" spans="1:12" ht="46.9" customHeight="1" x14ac:dyDescent="0.25">
      <c r="A2" s="135" t="s">
        <v>167</v>
      </c>
      <c r="B2" s="136"/>
      <c r="C2" s="136"/>
      <c r="D2" s="136"/>
      <c r="E2" s="136"/>
      <c r="F2" s="136"/>
      <c r="G2" s="136"/>
      <c r="H2" s="136"/>
      <c r="I2" s="136"/>
      <c r="J2" s="136"/>
      <c r="K2" s="136"/>
      <c r="L2" s="136"/>
    </row>
    <row r="3" spans="1:12" ht="75" customHeight="1" x14ac:dyDescent="0.25">
      <c r="A3" s="135" t="s">
        <v>174</v>
      </c>
      <c r="B3" s="136"/>
      <c r="C3" s="136"/>
      <c r="D3" s="136"/>
      <c r="E3" s="136"/>
      <c r="F3" s="136"/>
      <c r="G3" s="136"/>
      <c r="H3" s="136"/>
      <c r="I3" s="136"/>
      <c r="J3" s="136"/>
      <c r="K3" s="136"/>
      <c r="L3" s="136"/>
    </row>
    <row r="4" spans="1:12" ht="15.6" customHeight="1" x14ac:dyDescent="0.25">
      <c r="A4" s="115" t="s">
        <v>155</v>
      </c>
      <c r="B4" s="116"/>
      <c r="C4" s="116"/>
      <c r="D4" s="116"/>
      <c r="E4" s="116"/>
      <c r="F4" s="116"/>
      <c r="G4" s="116"/>
      <c r="H4" s="116"/>
      <c r="I4" s="116"/>
      <c r="J4" s="116"/>
      <c r="K4" s="116"/>
      <c r="L4" s="116"/>
    </row>
    <row r="5" spans="1:12" ht="15.6" customHeight="1" x14ac:dyDescent="0.25">
      <c r="A5" s="137" t="s">
        <v>65</v>
      </c>
      <c r="B5" s="138"/>
      <c r="C5" s="138"/>
      <c r="D5" s="138"/>
      <c r="E5" s="138"/>
      <c r="F5" s="138"/>
      <c r="G5" s="138" t="s">
        <v>151</v>
      </c>
      <c r="H5" s="138"/>
      <c r="I5" s="138"/>
      <c r="J5" s="138"/>
      <c r="K5" s="138"/>
      <c r="L5" s="138"/>
    </row>
    <row r="6" spans="1:12" ht="33" customHeight="1" x14ac:dyDescent="0.25">
      <c r="A6" s="137" t="s">
        <v>66</v>
      </c>
      <c r="B6" s="138"/>
      <c r="C6" s="138"/>
      <c r="D6" s="138"/>
      <c r="E6" s="138"/>
      <c r="F6" s="138"/>
      <c r="G6" s="132"/>
      <c r="H6" s="132"/>
      <c r="I6" s="132"/>
      <c r="J6" s="132"/>
      <c r="K6" s="132"/>
      <c r="L6" s="132"/>
    </row>
    <row r="7" spans="1:12" ht="32.450000000000003" customHeight="1" x14ac:dyDescent="0.25">
      <c r="A7" s="137" t="s">
        <v>67</v>
      </c>
      <c r="B7" s="138"/>
      <c r="C7" s="138"/>
      <c r="D7" s="138"/>
      <c r="E7" s="138"/>
      <c r="F7" s="138"/>
      <c r="G7" s="132"/>
      <c r="H7" s="132"/>
      <c r="I7" s="132"/>
      <c r="J7" s="132"/>
      <c r="K7" s="132"/>
      <c r="L7" s="132"/>
    </row>
    <row r="8" spans="1:12" ht="30.6" customHeight="1" x14ac:dyDescent="0.25">
      <c r="A8" s="137" t="s">
        <v>69</v>
      </c>
      <c r="B8" s="138"/>
      <c r="C8" s="138"/>
      <c r="D8" s="138"/>
      <c r="E8" s="138"/>
      <c r="F8" s="138"/>
      <c r="G8" s="132"/>
      <c r="H8" s="132"/>
      <c r="I8" s="132"/>
      <c r="J8" s="132"/>
      <c r="K8" s="132"/>
      <c r="L8" s="132"/>
    </row>
    <row r="9" spans="1:12" ht="31.15" customHeight="1" x14ac:dyDescent="0.25">
      <c r="A9" s="137" t="s">
        <v>68</v>
      </c>
      <c r="B9" s="138"/>
      <c r="C9" s="138"/>
      <c r="D9" s="138"/>
      <c r="E9" s="138"/>
      <c r="F9" s="138"/>
      <c r="G9" s="132"/>
      <c r="H9" s="132"/>
      <c r="I9" s="132"/>
      <c r="J9" s="132"/>
      <c r="K9" s="132"/>
      <c r="L9" s="132"/>
    </row>
    <row r="10" spans="1:12" ht="15.6" customHeight="1" x14ac:dyDescent="0.25">
      <c r="A10" s="115" t="s">
        <v>71</v>
      </c>
      <c r="B10" s="116"/>
      <c r="C10" s="116"/>
      <c r="D10" s="116"/>
      <c r="E10" s="116"/>
      <c r="F10" s="116"/>
      <c r="G10" s="116"/>
      <c r="H10" s="116"/>
      <c r="I10" s="116"/>
      <c r="J10" s="116"/>
      <c r="K10" s="116"/>
      <c r="L10" s="116"/>
    </row>
    <row r="11" spans="1:12" x14ac:dyDescent="0.25">
      <c r="A11" s="117" t="s">
        <v>70</v>
      </c>
      <c r="B11" s="118"/>
      <c r="C11" s="118"/>
      <c r="D11" s="118"/>
      <c r="E11" s="118"/>
      <c r="F11" s="118"/>
      <c r="G11" s="118"/>
      <c r="H11" s="118"/>
      <c r="I11" s="118"/>
      <c r="J11" s="118"/>
      <c r="K11" s="118"/>
      <c r="L11" s="118"/>
    </row>
    <row r="12" spans="1:12" ht="15.6" customHeight="1" x14ac:dyDescent="0.25">
      <c r="A12" s="115" t="s">
        <v>33</v>
      </c>
      <c r="B12" s="116"/>
      <c r="C12" s="116"/>
      <c r="D12" s="116"/>
      <c r="E12" s="116"/>
      <c r="F12" s="116"/>
      <c r="G12" s="116"/>
      <c r="H12" s="116"/>
      <c r="I12" s="116"/>
      <c r="J12" s="116"/>
      <c r="K12" s="116"/>
      <c r="L12" s="116"/>
    </row>
    <row r="13" spans="1:12" ht="85.9" customHeight="1" x14ac:dyDescent="0.25">
      <c r="A13" s="150" t="s">
        <v>175</v>
      </c>
      <c r="B13" s="151"/>
      <c r="C13" s="151"/>
      <c r="D13" s="151"/>
      <c r="E13" s="151"/>
      <c r="F13" s="151"/>
      <c r="G13" s="151"/>
      <c r="H13" s="151"/>
      <c r="I13" s="151"/>
      <c r="J13" s="151"/>
      <c r="K13" s="151"/>
      <c r="L13" s="151"/>
    </row>
    <row r="14" spans="1:12" ht="18.600000000000001" customHeight="1" x14ac:dyDescent="0.25">
      <c r="A14" s="115" t="s">
        <v>75</v>
      </c>
      <c r="B14" s="116"/>
      <c r="C14" s="116"/>
      <c r="D14" s="116"/>
      <c r="E14" s="116"/>
      <c r="F14" s="116"/>
      <c r="G14" s="116"/>
      <c r="H14" s="116"/>
      <c r="I14" s="116"/>
      <c r="J14" s="116"/>
      <c r="K14" s="116"/>
      <c r="L14" s="116"/>
    </row>
    <row r="15" spans="1:12" x14ac:dyDescent="0.25">
      <c r="A15" s="148" t="s">
        <v>74</v>
      </c>
      <c r="B15" s="149"/>
      <c r="C15" s="149"/>
      <c r="D15" s="149"/>
      <c r="E15" s="149"/>
      <c r="F15" s="149"/>
      <c r="G15" s="149"/>
      <c r="H15" s="149"/>
      <c r="I15" s="149"/>
      <c r="J15" s="149"/>
      <c r="K15" s="149"/>
      <c r="L15" s="149"/>
    </row>
    <row r="16" spans="1:12" ht="15.6" customHeight="1" x14ac:dyDescent="0.25">
      <c r="A16" s="115" t="s">
        <v>1</v>
      </c>
      <c r="B16" s="116"/>
      <c r="C16" s="116"/>
      <c r="D16" s="116"/>
      <c r="E16" s="116"/>
      <c r="F16" s="116"/>
      <c r="G16" s="125" t="s">
        <v>2</v>
      </c>
      <c r="H16" s="125"/>
      <c r="I16" s="125"/>
      <c r="J16" s="125"/>
      <c r="K16" s="125"/>
      <c r="L16" s="125"/>
    </row>
    <row r="17" spans="1:12" ht="40.15" customHeight="1" x14ac:dyDescent="0.25">
      <c r="A17" s="139" t="s">
        <v>3</v>
      </c>
      <c r="B17" s="140"/>
      <c r="C17" s="140"/>
      <c r="D17" s="140"/>
      <c r="E17" s="140"/>
      <c r="F17" s="140"/>
      <c r="G17" s="129" t="s">
        <v>287</v>
      </c>
      <c r="H17" s="142"/>
      <c r="I17" s="142"/>
      <c r="J17" s="142"/>
      <c r="K17" s="142"/>
      <c r="L17" s="142"/>
    </row>
    <row r="18" spans="1:12" ht="19.149999999999999" customHeight="1" x14ac:dyDescent="0.25">
      <c r="A18" s="115" t="s">
        <v>34</v>
      </c>
      <c r="B18" s="116"/>
      <c r="C18" s="116"/>
      <c r="D18" s="116"/>
      <c r="E18" s="116"/>
      <c r="F18" s="116"/>
      <c r="G18" s="116"/>
      <c r="H18" s="116"/>
      <c r="I18" s="116"/>
      <c r="J18" s="116"/>
      <c r="K18" s="116"/>
      <c r="L18" s="116"/>
    </row>
    <row r="19" spans="1:12" x14ac:dyDescent="0.25">
      <c r="A19" s="129" t="s">
        <v>72</v>
      </c>
      <c r="B19" s="129"/>
      <c r="C19" s="129"/>
      <c r="D19" s="129"/>
      <c r="E19" s="129"/>
      <c r="F19" s="129"/>
      <c r="G19" s="129"/>
      <c r="H19" s="129"/>
      <c r="I19" s="129"/>
      <c r="J19" s="129"/>
      <c r="K19" s="129"/>
      <c r="L19" s="129"/>
    </row>
    <row r="20" spans="1:12"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14.45" customHeight="1" x14ac:dyDescent="0.25">
      <c r="A21" s="16"/>
      <c r="B21" s="16"/>
      <c r="C21" s="16"/>
      <c r="D21" s="17" t="s">
        <v>73</v>
      </c>
      <c r="E21" s="17" t="s">
        <v>73</v>
      </c>
      <c r="F21" s="17"/>
      <c r="G21" s="17"/>
      <c r="H21" s="17"/>
      <c r="I21" s="17"/>
      <c r="J21" s="17"/>
      <c r="K21" s="17"/>
      <c r="L21" s="17"/>
    </row>
    <row r="22" spans="1:12" ht="14.45" customHeight="1" x14ac:dyDescent="0.25">
      <c r="A22" s="152" t="s">
        <v>283</v>
      </c>
      <c r="B22" s="153"/>
      <c r="C22" s="153"/>
      <c r="D22" s="153"/>
      <c r="E22" s="153"/>
      <c r="F22" s="153"/>
      <c r="G22" s="153"/>
      <c r="H22" s="153"/>
      <c r="I22" s="153"/>
      <c r="J22" s="153"/>
      <c r="K22" s="153"/>
      <c r="L22" s="153"/>
    </row>
    <row r="23" spans="1:12" ht="14.45" customHeight="1" x14ac:dyDescent="0.25">
      <c r="A23" s="16" t="s">
        <v>35</v>
      </c>
      <c r="B23" s="16" t="s">
        <v>36</v>
      </c>
      <c r="C23" s="16" t="s">
        <v>37</v>
      </c>
      <c r="D23" s="16" t="s">
        <v>38</v>
      </c>
      <c r="E23" s="16" t="s">
        <v>39</v>
      </c>
      <c r="F23" s="16" t="s">
        <v>40</v>
      </c>
      <c r="G23" s="16" t="s">
        <v>41</v>
      </c>
      <c r="H23" s="16" t="s">
        <v>42</v>
      </c>
      <c r="I23" s="16" t="s">
        <v>43</v>
      </c>
      <c r="J23" s="16" t="s">
        <v>44</v>
      </c>
      <c r="K23" s="16" t="s">
        <v>45</v>
      </c>
      <c r="L23" s="16" t="s">
        <v>46</v>
      </c>
    </row>
    <row r="24" spans="1:12" ht="14.45" customHeight="1" x14ac:dyDescent="0.25">
      <c r="A24" s="108" t="s">
        <v>284</v>
      </c>
      <c r="B24" s="109"/>
      <c r="C24" s="109"/>
      <c r="D24" s="109"/>
      <c r="E24" s="109"/>
      <c r="F24" s="109"/>
      <c r="G24" s="109"/>
      <c r="H24" s="109"/>
      <c r="I24" s="109"/>
      <c r="J24" s="109"/>
      <c r="K24" s="109"/>
      <c r="L24" s="110"/>
    </row>
    <row r="25" spans="1:12" ht="15.6" customHeight="1" x14ac:dyDescent="0.25">
      <c r="A25" s="115" t="s">
        <v>4</v>
      </c>
      <c r="B25" s="116"/>
      <c r="C25" s="116"/>
      <c r="D25" s="116"/>
      <c r="E25" s="116"/>
      <c r="F25" s="116"/>
      <c r="G25" s="116"/>
      <c r="H25" s="116"/>
      <c r="I25" s="116"/>
      <c r="J25" s="116"/>
      <c r="K25" s="116"/>
      <c r="L25" s="116"/>
    </row>
    <row r="26" spans="1:12" ht="14.45" customHeight="1" x14ac:dyDescent="0.25">
      <c r="A26" s="144" t="s">
        <v>176</v>
      </c>
      <c r="B26" s="145"/>
      <c r="C26" s="145"/>
      <c r="D26" s="145"/>
      <c r="E26" s="145"/>
      <c r="F26" s="145"/>
      <c r="G26" s="145"/>
      <c r="H26" s="145"/>
      <c r="I26" s="145"/>
      <c r="J26" s="145"/>
      <c r="K26" s="145"/>
      <c r="L26" s="145"/>
    </row>
    <row r="27" spans="1:12" ht="15.6" customHeight="1" x14ac:dyDescent="0.25">
      <c r="A27" s="115" t="s">
        <v>5</v>
      </c>
      <c r="B27" s="116"/>
      <c r="C27" s="116"/>
      <c r="D27" s="116"/>
      <c r="E27" s="116"/>
      <c r="F27" s="116"/>
      <c r="G27" s="116"/>
      <c r="H27" s="116"/>
      <c r="I27" s="116"/>
      <c r="J27" s="116"/>
      <c r="K27" s="116"/>
      <c r="L27" s="116"/>
    </row>
    <row r="28" spans="1:12" x14ac:dyDescent="0.25">
      <c r="A28" s="117" t="s">
        <v>76</v>
      </c>
      <c r="B28" s="118"/>
      <c r="C28" s="118"/>
      <c r="D28" s="118"/>
      <c r="E28" s="118"/>
      <c r="F28" s="118"/>
      <c r="G28" s="118"/>
      <c r="H28" s="118"/>
      <c r="I28" s="118"/>
      <c r="J28" s="118"/>
      <c r="K28" s="118"/>
      <c r="L28" s="118"/>
    </row>
    <row r="29" spans="1:12" ht="17.45" customHeight="1" x14ac:dyDescent="0.25">
      <c r="A29" s="111" t="s">
        <v>48</v>
      </c>
      <c r="B29" s="112"/>
      <c r="C29" s="112"/>
      <c r="D29" s="112"/>
      <c r="E29" s="112"/>
      <c r="F29" s="112"/>
      <c r="G29" s="112"/>
      <c r="H29" s="112"/>
      <c r="I29" s="112"/>
      <c r="J29" s="112"/>
      <c r="K29" s="112"/>
      <c r="L29" s="112"/>
    </row>
    <row r="30" spans="1:12" x14ac:dyDescent="0.25">
      <c r="A30" s="62" t="s">
        <v>281</v>
      </c>
      <c r="B30" s="106" t="s">
        <v>286</v>
      </c>
      <c r="C30" s="106"/>
      <c r="D30" s="106"/>
      <c r="E30" s="106"/>
      <c r="F30" s="106"/>
      <c r="G30" s="106"/>
      <c r="H30" s="106"/>
      <c r="I30" s="106"/>
      <c r="J30" s="106"/>
      <c r="K30" s="106"/>
      <c r="L30" s="106"/>
    </row>
    <row r="31" spans="1:12" ht="15.6" customHeight="1" x14ac:dyDescent="0.25">
      <c r="A31" s="115" t="s">
        <v>7</v>
      </c>
      <c r="B31" s="116"/>
      <c r="C31" s="116"/>
      <c r="D31" s="116"/>
      <c r="E31" s="116"/>
      <c r="F31" s="116"/>
      <c r="G31" s="116"/>
      <c r="H31" s="116"/>
      <c r="I31" s="116"/>
      <c r="J31" s="116"/>
      <c r="K31" s="116"/>
      <c r="L31" s="116"/>
    </row>
    <row r="32" spans="1:12" x14ac:dyDescent="0.25">
      <c r="A32" s="121" t="s">
        <v>266</v>
      </c>
      <c r="B32" s="121"/>
      <c r="C32" s="121"/>
      <c r="D32" s="121"/>
      <c r="E32" s="121"/>
      <c r="F32" s="121"/>
      <c r="G32" s="147">
        <f>20*280</f>
        <v>5600</v>
      </c>
      <c r="H32" s="147"/>
      <c r="I32" s="147"/>
      <c r="J32" s="147"/>
      <c r="K32" s="147"/>
      <c r="L32" s="147"/>
    </row>
    <row r="33" spans="1:14" x14ac:dyDescent="0.25">
      <c r="A33" s="119" t="s">
        <v>9</v>
      </c>
      <c r="B33" s="119"/>
      <c r="C33" s="119"/>
      <c r="D33" s="119"/>
      <c r="E33" s="119"/>
      <c r="F33" s="119"/>
      <c r="G33" s="154"/>
      <c r="H33" s="154"/>
      <c r="I33" s="154"/>
      <c r="J33" s="154"/>
      <c r="K33" s="154"/>
      <c r="L33" s="154"/>
    </row>
    <row r="34" spans="1:14" ht="15.6" customHeight="1" x14ac:dyDescent="0.25">
      <c r="A34" s="115" t="s">
        <v>10</v>
      </c>
      <c r="B34" s="116"/>
      <c r="C34" s="116"/>
      <c r="D34" s="116"/>
      <c r="E34" s="116"/>
      <c r="F34" s="116"/>
      <c r="G34" s="116"/>
      <c r="H34" s="116"/>
      <c r="I34" s="116"/>
      <c r="J34" s="116"/>
      <c r="K34" s="116"/>
      <c r="L34" s="116"/>
    </row>
    <row r="35" spans="1:14" x14ac:dyDescent="0.25">
      <c r="A35" s="17" t="s">
        <v>212</v>
      </c>
      <c r="B35" s="17" t="s">
        <v>210</v>
      </c>
      <c r="C35" s="17">
        <v>2024</v>
      </c>
      <c r="D35" s="17">
        <v>2025</v>
      </c>
      <c r="E35" s="17">
        <v>2026</v>
      </c>
      <c r="F35" s="17">
        <v>2027</v>
      </c>
      <c r="G35" s="17">
        <v>2028</v>
      </c>
      <c r="H35" s="17">
        <v>2029</v>
      </c>
      <c r="I35" s="17">
        <v>2030</v>
      </c>
      <c r="J35" s="17">
        <v>2031</v>
      </c>
      <c r="K35" s="17">
        <v>2032</v>
      </c>
      <c r="L35" s="17">
        <v>2033</v>
      </c>
      <c r="M35" s="17">
        <v>2034</v>
      </c>
      <c r="N35" s="41" t="s">
        <v>215</v>
      </c>
    </row>
    <row r="36" spans="1:14" ht="60" x14ac:dyDescent="0.25">
      <c r="A36" s="37" t="s">
        <v>213</v>
      </c>
      <c r="B36" s="39">
        <v>0.5</v>
      </c>
      <c r="C36" s="38">
        <f>C38*$B$36</f>
        <v>340</v>
      </c>
      <c r="D36" s="38">
        <f t="shared" ref="D36:M36" si="0">D38*$B$36</f>
        <v>140</v>
      </c>
      <c r="E36" s="38">
        <f t="shared" si="0"/>
        <v>140</v>
      </c>
      <c r="F36" s="38">
        <f t="shared" si="0"/>
        <v>140</v>
      </c>
      <c r="G36" s="38">
        <f t="shared" si="0"/>
        <v>140</v>
      </c>
      <c r="H36" s="38">
        <f t="shared" si="0"/>
        <v>140</v>
      </c>
      <c r="I36" s="38">
        <f t="shared" si="0"/>
        <v>140</v>
      </c>
      <c r="J36" s="38">
        <f t="shared" si="0"/>
        <v>140</v>
      </c>
      <c r="K36" s="38">
        <f t="shared" si="0"/>
        <v>140</v>
      </c>
      <c r="L36" s="38">
        <f t="shared" si="0"/>
        <v>140</v>
      </c>
      <c r="M36" s="38">
        <f t="shared" si="0"/>
        <v>140</v>
      </c>
      <c r="N36" s="40">
        <f>SUM(C36:M36)</f>
        <v>1740</v>
      </c>
    </row>
    <row r="37" spans="1:14" ht="45" x14ac:dyDescent="0.25">
      <c r="A37" s="37" t="s">
        <v>211</v>
      </c>
      <c r="B37" s="39">
        <f>1-B36</f>
        <v>0.5</v>
      </c>
      <c r="C37" s="38">
        <f>C38*$B$37</f>
        <v>340</v>
      </c>
      <c r="D37" s="38">
        <f t="shared" ref="D37:M37" si="1">D38*$B$37</f>
        <v>140</v>
      </c>
      <c r="E37" s="38">
        <f t="shared" si="1"/>
        <v>140</v>
      </c>
      <c r="F37" s="38">
        <f t="shared" si="1"/>
        <v>140</v>
      </c>
      <c r="G37" s="38">
        <f t="shared" si="1"/>
        <v>140</v>
      </c>
      <c r="H37" s="38">
        <f t="shared" si="1"/>
        <v>140</v>
      </c>
      <c r="I37" s="38">
        <f t="shared" si="1"/>
        <v>140</v>
      </c>
      <c r="J37" s="38">
        <f t="shared" si="1"/>
        <v>140</v>
      </c>
      <c r="K37" s="38">
        <f t="shared" si="1"/>
        <v>140</v>
      </c>
      <c r="L37" s="38">
        <f t="shared" si="1"/>
        <v>140</v>
      </c>
      <c r="M37" s="38">
        <f t="shared" si="1"/>
        <v>140</v>
      </c>
      <c r="N37" s="40">
        <f>SUM(C37:M37)</f>
        <v>1740</v>
      </c>
    </row>
    <row r="38" spans="1:14" x14ac:dyDescent="0.25">
      <c r="A38" s="130" t="s">
        <v>214</v>
      </c>
      <c r="B38" s="131"/>
      <c r="C38" s="40">
        <f>(280/7)*17</f>
        <v>680</v>
      </c>
      <c r="D38" s="40">
        <f>1*280</f>
        <v>280</v>
      </c>
      <c r="E38" s="40">
        <f t="shared" ref="E38:M38" si="2">1*280</f>
        <v>280</v>
      </c>
      <c r="F38" s="40">
        <f t="shared" si="2"/>
        <v>280</v>
      </c>
      <c r="G38" s="40">
        <f t="shared" si="2"/>
        <v>280</v>
      </c>
      <c r="H38" s="40">
        <f t="shared" si="2"/>
        <v>280</v>
      </c>
      <c r="I38" s="40">
        <f t="shared" si="2"/>
        <v>280</v>
      </c>
      <c r="J38" s="40">
        <f t="shared" si="2"/>
        <v>280</v>
      </c>
      <c r="K38" s="40">
        <f t="shared" si="2"/>
        <v>280</v>
      </c>
      <c r="L38" s="40">
        <f t="shared" si="2"/>
        <v>280</v>
      </c>
      <c r="M38" s="40">
        <f t="shared" si="2"/>
        <v>280</v>
      </c>
      <c r="N38" s="40">
        <f>SUM(C38:M38)</f>
        <v>3480</v>
      </c>
    </row>
    <row r="39" spans="1:14" x14ac:dyDescent="0.25">
      <c r="A39" s="63"/>
      <c r="B39" s="63"/>
      <c r="C39" s="63"/>
      <c r="D39" s="63"/>
      <c r="E39" s="63"/>
      <c r="F39" s="63"/>
      <c r="G39" s="63"/>
      <c r="H39" s="63"/>
      <c r="I39" s="63"/>
      <c r="J39" s="63"/>
      <c r="K39" s="63"/>
      <c r="L39" s="63"/>
    </row>
  </sheetData>
  <mergeCells count="38">
    <mergeCell ref="A38:B38"/>
    <mergeCell ref="A27:L27"/>
    <mergeCell ref="A28:L28"/>
    <mergeCell ref="A29:L29"/>
    <mergeCell ref="A10:L10"/>
    <mergeCell ref="A33:F33"/>
    <mergeCell ref="G33:L33"/>
    <mergeCell ref="A16:F16"/>
    <mergeCell ref="G16:L16"/>
    <mergeCell ref="A17:F17"/>
    <mergeCell ref="G17:L17"/>
    <mergeCell ref="A18:L18"/>
    <mergeCell ref="A19:L19"/>
    <mergeCell ref="A25:L25"/>
    <mergeCell ref="A26:L26"/>
    <mergeCell ref="A34:L34"/>
    <mergeCell ref="A31:L31"/>
    <mergeCell ref="A32:F32"/>
    <mergeCell ref="G32:L32"/>
    <mergeCell ref="G6:L9"/>
    <mergeCell ref="A15:L15"/>
    <mergeCell ref="A11:L11"/>
    <mergeCell ref="A12:L12"/>
    <mergeCell ref="A13:L13"/>
    <mergeCell ref="A14:L14"/>
    <mergeCell ref="A6:F6"/>
    <mergeCell ref="A7:F7"/>
    <mergeCell ref="A8:F8"/>
    <mergeCell ref="A9:F9"/>
    <mergeCell ref="A22:L22"/>
    <mergeCell ref="A24:L24"/>
    <mergeCell ref="B30:L30"/>
    <mergeCell ref="A1:L1"/>
    <mergeCell ref="A2:L2"/>
    <mergeCell ref="A3:L3"/>
    <mergeCell ref="A4:L4"/>
    <mergeCell ref="A5:F5"/>
    <mergeCell ref="G5:L5"/>
  </mergeCells>
  <printOptions horizontalCentered="1"/>
  <pageMargins left="0.70866141732283472" right="0.70866141732283472" top="0.74803149606299213" bottom="0.74803149606299213" header="0.31496062992125984" footer="0.31496062992125984"/>
  <pageSetup paperSize="9" scale="69" fitToHeight="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1F24E-0D8C-4340-AD9F-2B4D54AEBE69}">
  <sheetPr>
    <tabColor rgb="FFA6D96A"/>
    <pageSetUpPr fitToPage="1"/>
  </sheetPr>
  <dimension ref="A1:N43"/>
  <sheetViews>
    <sheetView zoomScaleNormal="100" workbookViewId="0">
      <selection activeCell="A26" sqref="A26"/>
    </sheetView>
  </sheetViews>
  <sheetFormatPr baseColWidth="10" defaultRowHeight="15" x14ac:dyDescent="0.25"/>
  <cols>
    <col min="1" max="1" width="13.7109375" bestFit="1" customWidth="1"/>
    <col min="2" max="2" width="5" bestFit="1" customWidth="1"/>
    <col min="3" max="4" width="9.28515625" bestFit="1" customWidth="1"/>
    <col min="5" max="12" width="8.7109375" customWidth="1"/>
    <col min="13" max="13" width="7.85546875" bestFit="1" customWidth="1"/>
    <col min="14" max="14" width="12.7109375" bestFit="1" customWidth="1"/>
  </cols>
  <sheetData>
    <row r="1" spans="1:12" ht="45" customHeight="1" x14ac:dyDescent="0.25">
      <c r="A1" s="135" t="s">
        <v>177</v>
      </c>
      <c r="B1" s="136"/>
      <c r="C1" s="136"/>
      <c r="D1" s="136"/>
      <c r="E1" s="136"/>
      <c r="F1" s="136"/>
      <c r="G1" s="136"/>
      <c r="H1" s="136"/>
      <c r="I1" s="136"/>
      <c r="J1" s="136"/>
      <c r="K1" s="136"/>
      <c r="L1" s="136"/>
    </row>
    <row r="2" spans="1:12" ht="46.9" customHeight="1" x14ac:dyDescent="0.25">
      <c r="A2" s="135" t="s">
        <v>167</v>
      </c>
      <c r="B2" s="136"/>
      <c r="C2" s="136"/>
      <c r="D2" s="136"/>
      <c r="E2" s="136"/>
      <c r="F2" s="136"/>
      <c r="G2" s="136"/>
      <c r="H2" s="136"/>
      <c r="I2" s="136"/>
      <c r="J2" s="136"/>
      <c r="K2" s="136"/>
      <c r="L2" s="136"/>
    </row>
    <row r="3" spans="1:12" ht="57.6" customHeight="1" x14ac:dyDescent="0.25">
      <c r="A3" s="135" t="s">
        <v>178</v>
      </c>
      <c r="B3" s="136"/>
      <c r="C3" s="136"/>
      <c r="D3" s="136"/>
      <c r="E3" s="136"/>
      <c r="F3" s="136"/>
      <c r="G3" s="136"/>
      <c r="H3" s="136"/>
      <c r="I3" s="136"/>
      <c r="J3" s="136"/>
      <c r="K3" s="136"/>
      <c r="L3" s="136"/>
    </row>
    <row r="4" spans="1:12" ht="15.6" customHeight="1" x14ac:dyDescent="0.25">
      <c r="A4" s="115" t="s">
        <v>31</v>
      </c>
      <c r="B4" s="116"/>
      <c r="C4" s="116"/>
      <c r="D4" s="116"/>
      <c r="E4" s="116"/>
      <c r="F4" s="116"/>
      <c r="G4" s="116"/>
      <c r="H4" s="116"/>
      <c r="I4" s="116"/>
      <c r="J4" s="116"/>
      <c r="K4" s="116"/>
      <c r="L4" s="116"/>
    </row>
    <row r="5" spans="1:12" ht="15.6" customHeight="1" x14ac:dyDescent="0.25">
      <c r="A5" s="137" t="s">
        <v>78</v>
      </c>
      <c r="B5" s="138"/>
      <c r="C5" s="138"/>
      <c r="D5" s="138"/>
      <c r="E5" s="138"/>
      <c r="F5" s="138"/>
      <c r="G5" s="138" t="s">
        <v>150</v>
      </c>
      <c r="H5" s="138"/>
      <c r="I5" s="138"/>
      <c r="J5" s="138"/>
      <c r="K5" s="138"/>
      <c r="L5" s="138"/>
    </row>
    <row r="6" spans="1:12" ht="15.6" customHeight="1" x14ac:dyDescent="0.25">
      <c r="A6" s="137" t="s">
        <v>79</v>
      </c>
      <c r="B6" s="138"/>
      <c r="C6" s="138"/>
      <c r="D6" s="138"/>
      <c r="E6" s="138"/>
      <c r="F6" s="138"/>
      <c r="G6" s="132"/>
      <c r="H6" s="132"/>
      <c r="I6" s="132"/>
      <c r="J6" s="132"/>
      <c r="K6" s="132"/>
      <c r="L6" s="132"/>
    </row>
    <row r="7" spans="1:12" ht="15.6" customHeight="1" x14ac:dyDescent="0.25">
      <c r="A7" s="137" t="s">
        <v>80</v>
      </c>
      <c r="B7" s="138"/>
      <c r="C7" s="138"/>
      <c r="D7" s="138"/>
      <c r="E7" s="138"/>
      <c r="F7" s="138"/>
      <c r="G7" s="132"/>
      <c r="H7" s="132"/>
      <c r="I7" s="132"/>
      <c r="J7" s="132"/>
      <c r="K7" s="132"/>
      <c r="L7" s="132"/>
    </row>
    <row r="8" spans="1:12" x14ac:dyDescent="0.25">
      <c r="A8" s="137" t="s">
        <v>81</v>
      </c>
      <c r="B8" s="138"/>
      <c r="C8" s="138"/>
      <c r="D8" s="138"/>
      <c r="E8" s="138"/>
      <c r="F8" s="138"/>
      <c r="G8" s="132"/>
      <c r="H8" s="132"/>
      <c r="I8" s="132"/>
      <c r="J8" s="132"/>
      <c r="K8" s="132"/>
      <c r="L8" s="132"/>
    </row>
    <row r="9" spans="1:12" x14ac:dyDescent="0.25">
      <c r="A9" s="157" t="s">
        <v>82</v>
      </c>
      <c r="B9" s="129"/>
      <c r="C9" s="129"/>
      <c r="D9" s="129"/>
      <c r="E9" s="129"/>
      <c r="F9" s="129"/>
      <c r="G9" s="132"/>
      <c r="H9" s="132"/>
      <c r="I9" s="132"/>
      <c r="J9" s="132"/>
      <c r="K9" s="132"/>
      <c r="L9" s="132"/>
    </row>
    <row r="10" spans="1:12" ht="15.6" customHeight="1" x14ac:dyDescent="0.25">
      <c r="A10" s="115" t="s">
        <v>71</v>
      </c>
      <c r="B10" s="116"/>
      <c r="C10" s="116"/>
      <c r="D10" s="116"/>
      <c r="E10" s="116"/>
      <c r="F10" s="116"/>
      <c r="G10" s="116"/>
      <c r="H10" s="116"/>
      <c r="I10" s="116"/>
      <c r="J10" s="116"/>
      <c r="K10" s="116"/>
      <c r="L10" s="116"/>
    </row>
    <row r="11" spans="1:12" x14ac:dyDescent="0.25">
      <c r="A11" s="117" t="s">
        <v>70</v>
      </c>
      <c r="B11" s="118"/>
      <c r="C11" s="118"/>
      <c r="D11" s="118"/>
      <c r="E11" s="118"/>
      <c r="F11" s="118"/>
      <c r="G11" s="118"/>
      <c r="H11" s="118"/>
      <c r="I11" s="118"/>
      <c r="J11" s="118"/>
      <c r="K11" s="118"/>
      <c r="L11" s="118"/>
    </row>
    <row r="12" spans="1:12" ht="15.6" customHeight="1" x14ac:dyDescent="0.25">
      <c r="A12" s="115" t="s">
        <v>33</v>
      </c>
      <c r="B12" s="116"/>
      <c r="C12" s="116"/>
      <c r="D12" s="116"/>
      <c r="E12" s="116"/>
      <c r="F12" s="116"/>
      <c r="G12" s="116"/>
      <c r="H12" s="116"/>
      <c r="I12" s="116"/>
      <c r="J12" s="116"/>
      <c r="K12" s="116"/>
      <c r="L12" s="116"/>
    </row>
    <row r="13" spans="1:12" ht="85.9" customHeight="1" x14ac:dyDescent="0.25">
      <c r="A13" s="150" t="s">
        <v>179</v>
      </c>
      <c r="B13" s="151"/>
      <c r="C13" s="151"/>
      <c r="D13" s="151"/>
      <c r="E13" s="151"/>
      <c r="F13" s="151"/>
      <c r="G13" s="151"/>
      <c r="H13" s="151"/>
      <c r="I13" s="151"/>
      <c r="J13" s="151"/>
      <c r="K13" s="151"/>
      <c r="L13" s="151"/>
    </row>
    <row r="14" spans="1:12" ht="18.600000000000001" customHeight="1" x14ac:dyDescent="0.25">
      <c r="A14" s="115" t="s">
        <v>75</v>
      </c>
      <c r="B14" s="116"/>
      <c r="C14" s="116"/>
      <c r="D14" s="116"/>
      <c r="E14" s="116"/>
      <c r="F14" s="116"/>
      <c r="G14" s="116"/>
      <c r="H14" s="116"/>
      <c r="I14" s="116"/>
      <c r="J14" s="116"/>
      <c r="K14" s="116"/>
      <c r="L14" s="116"/>
    </row>
    <row r="15" spans="1:12" x14ac:dyDescent="0.25">
      <c r="A15" s="148" t="s">
        <v>94</v>
      </c>
      <c r="B15" s="149"/>
      <c r="C15" s="149"/>
      <c r="D15" s="149"/>
      <c r="E15" s="149"/>
      <c r="F15" s="149"/>
      <c r="G15" s="149"/>
      <c r="H15" s="149"/>
      <c r="I15" s="149"/>
      <c r="J15" s="149"/>
      <c r="K15" s="149"/>
      <c r="L15" s="149"/>
    </row>
    <row r="16" spans="1:12" ht="15.6" customHeight="1" x14ac:dyDescent="0.25">
      <c r="A16" s="115" t="s">
        <v>1</v>
      </c>
      <c r="B16" s="116"/>
      <c r="C16" s="116"/>
      <c r="D16" s="116"/>
      <c r="E16" s="116"/>
      <c r="F16" s="116"/>
      <c r="G16" s="125" t="s">
        <v>2</v>
      </c>
      <c r="H16" s="125"/>
      <c r="I16" s="125"/>
      <c r="J16" s="125"/>
      <c r="K16" s="125"/>
      <c r="L16" s="125"/>
    </row>
    <row r="17" spans="1:12" ht="33.6" customHeight="1" x14ac:dyDescent="0.25">
      <c r="A17" s="139" t="s">
        <v>3</v>
      </c>
      <c r="B17" s="140"/>
      <c r="C17" s="140"/>
      <c r="D17" s="140"/>
      <c r="E17" s="140"/>
      <c r="F17" s="140"/>
      <c r="G17" s="129" t="s">
        <v>83</v>
      </c>
      <c r="H17" s="142"/>
      <c r="I17" s="142"/>
      <c r="J17" s="142"/>
      <c r="K17" s="142"/>
      <c r="L17" s="142"/>
    </row>
    <row r="18" spans="1:12" ht="19.149999999999999" customHeight="1" x14ac:dyDescent="0.25">
      <c r="A18" s="115" t="s">
        <v>34</v>
      </c>
      <c r="B18" s="116"/>
      <c r="C18" s="116"/>
      <c r="D18" s="116"/>
      <c r="E18" s="116"/>
      <c r="F18" s="116"/>
      <c r="G18" s="116"/>
      <c r="H18" s="116"/>
      <c r="I18" s="116"/>
      <c r="J18" s="116"/>
      <c r="K18" s="116"/>
      <c r="L18" s="116"/>
    </row>
    <row r="19" spans="1:12" x14ac:dyDescent="0.25">
      <c r="A19" s="129" t="s">
        <v>72</v>
      </c>
      <c r="B19" s="129"/>
      <c r="C19" s="129"/>
      <c r="D19" s="129"/>
      <c r="E19" s="129"/>
      <c r="F19" s="129"/>
      <c r="G19" s="129"/>
      <c r="H19" s="129"/>
      <c r="I19" s="129"/>
      <c r="J19" s="129"/>
      <c r="K19" s="129"/>
      <c r="L19" s="129"/>
    </row>
    <row r="20" spans="1:12"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14.45" customHeight="1" x14ac:dyDescent="0.25">
      <c r="A21" s="16"/>
      <c r="B21" s="16"/>
      <c r="C21" s="16"/>
      <c r="D21" s="17"/>
      <c r="E21" s="17"/>
      <c r="F21" s="17"/>
      <c r="G21" s="17"/>
      <c r="H21" s="17"/>
      <c r="I21" s="17"/>
      <c r="J21" s="17"/>
      <c r="K21" s="17"/>
      <c r="L21" s="17"/>
    </row>
    <row r="22" spans="1:12" ht="14.45" customHeight="1" x14ac:dyDescent="0.25">
      <c r="A22" s="152" t="s">
        <v>139</v>
      </c>
      <c r="B22" s="153"/>
      <c r="C22" s="153"/>
      <c r="D22" s="153"/>
      <c r="E22" s="153"/>
      <c r="F22" s="153"/>
      <c r="G22" s="153"/>
      <c r="H22" s="153"/>
      <c r="I22" s="153"/>
      <c r="J22" s="153"/>
      <c r="K22" s="153"/>
      <c r="L22" s="153"/>
    </row>
    <row r="23" spans="1:12" ht="14.45" customHeight="1" x14ac:dyDescent="0.25">
      <c r="A23" s="16" t="s">
        <v>35</v>
      </c>
      <c r="B23" s="16" t="s">
        <v>36</v>
      </c>
      <c r="C23" s="16" t="s">
        <v>37</v>
      </c>
      <c r="D23" s="16" t="s">
        <v>38</v>
      </c>
      <c r="E23" s="16" t="s">
        <v>39</v>
      </c>
      <c r="F23" s="16" t="s">
        <v>40</v>
      </c>
      <c r="G23" s="16" t="s">
        <v>41</v>
      </c>
      <c r="H23" s="16" t="s">
        <v>42</v>
      </c>
      <c r="I23" s="16" t="s">
        <v>43</v>
      </c>
      <c r="J23" s="16" t="s">
        <v>44</v>
      </c>
      <c r="K23" s="16" t="s">
        <v>45</v>
      </c>
      <c r="L23" s="16" t="s">
        <v>46</v>
      </c>
    </row>
    <row r="24" spans="1:12" ht="14.45" customHeight="1" x14ac:dyDescent="0.25">
      <c r="A24" s="16"/>
      <c r="B24" s="108" t="s">
        <v>288</v>
      </c>
      <c r="C24" s="109"/>
      <c r="D24" s="109"/>
      <c r="E24" s="109"/>
      <c r="F24" s="109"/>
      <c r="G24" s="109"/>
      <c r="H24" s="109"/>
      <c r="I24" s="109"/>
      <c r="J24" s="109"/>
      <c r="K24" s="109"/>
      <c r="L24" s="110"/>
    </row>
    <row r="25" spans="1:12" ht="14.45" customHeight="1" x14ac:dyDescent="0.25">
      <c r="A25" s="152" t="s">
        <v>290</v>
      </c>
      <c r="B25" s="153"/>
      <c r="C25" s="153"/>
      <c r="D25" s="153"/>
      <c r="E25" s="153"/>
      <c r="F25" s="153"/>
      <c r="G25" s="153"/>
      <c r="H25" s="153"/>
      <c r="I25" s="153"/>
      <c r="J25" s="153"/>
      <c r="K25" s="153"/>
      <c r="L25" s="153"/>
    </row>
    <row r="26" spans="1:12" ht="14.45" customHeight="1" x14ac:dyDescent="0.25">
      <c r="A26" s="16" t="s">
        <v>35</v>
      </c>
      <c r="B26" s="16" t="s">
        <v>36</v>
      </c>
      <c r="C26" s="16" t="s">
        <v>37</v>
      </c>
      <c r="D26" s="16" t="s">
        <v>38</v>
      </c>
      <c r="E26" s="16" t="s">
        <v>39</v>
      </c>
      <c r="F26" s="16" t="s">
        <v>40</v>
      </c>
      <c r="G26" s="16" t="s">
        <v>41</v>
      </c>
      <c r="H26" s="16" t="s">
        <v>42</v>
      </c>
      <c r="I26" s="16" t="s">
        <v>43</v>
      </c>
      <c r="J26" s="16" t="s">
        <v>44</v>
      </c>
      <c r="K26" s="16" t="s">
        <v>45</v>
      </c>
      <c r="L26" s="16" t="s">
        <v>46</v>
      </c>
    </row>
    <row r="27" spans="1:12" ht="14.45" customHeight="1" x14ac:dyDescent="0.25">
      <c r="A27" s="108" t="s">
        <v>289</v>
      </c>
      <c r="B27" s="109"/>
      <c r="C27" s="109"/>
      <c r="D27" s="109"/>
      <c r="E27" s="109"/>
      <c r="F27" s="109"/>
      <c r="G27" s="109"/>
      <c r="H27" s="109"/>
      <c r="I27" s="109"/>
      <c r="J27" s="109"/>
      <c r="K27" s="109"/>
      <c r="L27" s="110"/>
    </row>
    <row r="28" spans="1:12" ht="15.6" customHeight="1" x14ac:dyDescent="0.25">
      <c r="A28" s="115" t="s">
        <v>4</v>
      </c>
      <c r="B28" s="116"/>
      <c r="C28" s="116"/>
      <c r="D28" s="116"/>
      <c r="E28" s="116"/>
      <c r="F28" s="116"/>
      <c r="G28" s="116"/>
      <c r="H28" s="116"/>
      <c r="I28" s="116"/>
      <c r="J28" s="116"/>
      <c r="K28" s="116"/>
      <c r="L28" s="116"/>
    </row>
    <row r="29" spans="1:12" ht="14.45" customHeight="1" x14ac:dyDescent="0.25">
      <c r="A29" s="144" t="s">
        <v>136</v>
      </c>
      <c r="B29" s="145"/>
      <c r="C29" s="145"/>
      <c r="D29" s="145"/>
      <c r="E29" s="145"/>
      <c r="F29" s="145"/>
      <c r="G29" s="145"/>
      <c r="H29" s="145"/>
      <c r="I29" s="145"/>
      <c r="J29" s="145"/>
      <c r="K29" s="145"/>
      <c r="L29" s="145"/>
    </row>
    <row r="30" spans="1:12" ht="15.6" customHeight="1" x14ac:dyDescent="0.25">
      <c r="A30" s="115" t="s">
        <v>5</v>
      </c>
      <c r="B30" s="116"/>
      <c r="C30" s="116"/>
      <c r="D30" s="116"/>
      <c r="E30" s="116"/>
      <c r="F30" s="116"/>
      <c r="G30" s="116"/>
      <c r="H30" s="116"/>
      <c r="I30" s="116"/>
      <c r="J30" s="116"/>
      <c r="K30" s="116"/>
      <c r="L30" s="116"/>
    </row>
    <row r="31" spans="1:12" x14ac:dyDescent="0.25">
      <c r="A31" s="117" t="s">
        <v>76</v>
      </c>
      <c r="B31" s="118"/>
      <c r="C31" s="118"/>
      <c r="D31" s="118"/>
      <c r="E31" s="118"/>
      <c r="F31" s="118"/>
      <c r="G31" s="118"/>
      <c r="H31" s="118"/>
      <c r="I31" s="118"/>
      <c r="J31" s="118"/>
      <c r="K31" s="118"/>
      <c r="L31" s="118"/>
    </row>
    <row r="32" spans="1:12" ht="17.45" customHeight="1" x14ac:dyDescent="0.25">
      <c r="A32" s="111" t="s">
        <v>48</v>
      </c>
      <c r="B32" s="112"/>
      <c r="C32" s="112"/>
      <c r="D32" s="112"/>
      <c r="E32" s="112"/>
      <c r="F32" s="112"/>
      <c r="G32" s="112"/>
      <c r="H32" s="112"/>
      <c r="I32" s="112"/>
      <c r="J32" s="112"/>
      <c r="K32" s="112"/>
      <c r="L32" s="112"/>
    </row>
    <row r="33" spans="1:14" x14ac:dyDescent="0.25">
      <c r="A33" s="156"/>
      <c r="B33" s="106"/>
      <c r="C33" s="106"/>
      <c r="D33" s="106"/>
      <c r="E33" s="106"/>
      <c r="F33" s="106"/>
      <c r="G33" s="106"/>
      <c r="H33" s="106"/>
      <c r="I33" s="106"/>
      <c r="J33" s="106"/>
      <c r="K33" s="106"/>
      <c r="L33" s="106"/>
    </row>
    <row r="34" spans="1:14" ht="15.6" customHeight="1" x14ac:dyDescent="0.25">
      <c r="A34" s="115" t="s">
        <v>7</v>
      </c>
      <c r="B34" s="116"/>
      <c r="C34" s="116"/>
      <c r="D34" s="116"/>
      <c r="E34" s="116"/>
      <c r="F34" s="116"/>
      <c r="G34" s="116"/>
      <c r="H34" s="116"/>
      <c r="I34" s="116"/>
      <c r="J34" s="116"/>
      <c r="K34" s="116"/>
      <c r="L34" s="116"/>
    </row>
    <row r="35" spans="1:14" x14ac:dyDescent="0.25">
      <c r="A35" s="121" t="s">
        <v>267</v>
      </c>
      <c r="B35" s="121"/>
      <c r="C35" s="121"/>
      <c r="D35" s="121"/>
      <c r="E35" s="121"/>
      <c r="F35" s="121"/>
      <c r="G35" s="155">
        <f>24*280</f>
        <v>6720</v>
      </c>
      <c r="H35" s="155"/>
      <c r="I35" s="155"/>
      <c r="J35" s="155"/>
      <c r="K35" s="155"/>
      <c r="L35" s="155"/>
    </row>
    <row r="36" spans="1:14" x14ac:dyDescent="0.25">
      <c r="A36" s="119" t="s">
        <v>9</v>
      </c>
      <c r="B36" s="119"/>
      <c r="C36" s="119"/>
      <c r="D36" s="119"/>
      <c r="E36" s="119"/>
      <c r="F36" s="119"/>
      <c r="G36" s="154"/>
      <c r="H36" s="154"/>
      <c r="I36" s="154"/>
      <c r="J36" s="154"/>
      <c r="K36" s="154"/>
      <c r="L36" s="154"/>
    </row>
    <row r="37" spans="1:14" ht="15.6" customHeight="1" x14ac:dyDescent="0.25">
      <c r="A37" s="115" t="s">
        <v>10</v>
      </c>
      <c r="B37" s="116"/>
      <c r="C37" s="116"/>
      <c r="D37" s="116"/>
      <c r="E37" s="116"/>
      <c r="F37" s="116"/>
      <c r="G37" s="116"/>
      <c r="H37" s="116"/>
      <c r="I37" s="116"/>
      <c r="J37" s="116"/>
      <c r="K37" s="116"/>
      <c r="L37" s="116"/>
    </row>
    <row r="38" spans="1:14" x14ac:dyDescent="0.25">
      <c r="A38" s="17" t="s">
        <v>212</v>
      </c>
      <c r="B38" s="17" t="s">
        <v>210</v>
      </c>
      <c r="C38" s="17">
        <v>2024</v>
      </c>
      <c r="D38" s="17">
        <v>2025</v>
      </c>
      <c r="E38" s="17">
        <v>2026</v>
      </c>
      <c r="F38" s="17">
        <v>2027</v>
      </c>
      <c r="G38" s="17">
        <v>2028</v>
      </c>
      <c r="H38" s="17">
        <v>2029</v>
      </c>
      <c r="I38" s="17">
        <v>2030</v>
      </c>
      <c r="J38" s="17">
        <v>2031</v>
      </c>
      <c r="K38" s="17">
        <v>2032</v>
      </c>
      <c r="L38" s="17">
        <v>2033</v>
      </c>
      <c r="M38" s="17">
        <v>2034</v>
      </c>
      <c r="N38" s="41" t="s">
        <v>215</v>
      </c>
    </row>
    <row r="39" spans="1:14" ht="60" x14ac:dyDescent="0.25">
      <c r="A39" s="37" t="s">
        <v>213</v>
      </c>
      <c r="B39" s="39">
        <v>0.5</v>
      </c>
      <c r="C39" s="38">
        <f>C41*$B$39</f>
        <v>0</v>
      </c>
      <c r="D39" s="38">
        <f t="shared" ref="D39:M39" si="0">D41*$B$39</f>
        <v>2100</v>
      </c>
      <c r="E39" s="38">
        <f t="shared" si="0"/>
        <v>140</v>
      </c>
      <c r="F39" s="38">
        <f t="shared" si="0"/>
        <v>140</v>
      </c>
      <c r="G39" s="38">
        <f t="shared" si="0"/>
        <v>140</v>
      </c>
      <c r="H39" s="38">
        <f t="shared" si="0"/>
        <v>140</v>
      </c>
      <c r="I39" s="38">
        <f t="shared" si="0"/>
        <v>140</v>
      </c>
      <c r="J39" s="38">
        <f t="shared" si="0"/>
        <v>140</v>
      </c>
      <c r="K39" s="38">
        <f t="shared" si="0"/>
        <v>140</v>
      </c>
      <c r="L39" s="38">
        <f t="shared" si="0"/>
        <v>140</v>
      </c>
      <c r="M39" s="38">
        <f t="shared" si="0"/>
        <v>140</v>
      </c>
      <c r="N39" s="40">
        <f>SUM(C39:M39)</f>
        <v>3360</v>
      </c>
    </row>
    <row r="40" spans="1:14" ht="30" x14ac:dyDescent="0.25">
      <c r="A40" s="37" t="s">
        <v>211</v>
      </c>
      <c r="B40" s="39">
        <f>1-B39</f>
        <v>0.5</v>
      </c>
      <c r="C40" s="38">
        <f>C41*$B$40</f>
        <v>0</v>
      </c>
      <c r="D40" s="38">
        <f t="shared" ref="D40:M40" si="1">D41*$B$40</f>
        <v>2100</v>
      </c>
      <c r="E40" s="38">
        <f t="shared" si="1"/>
        <v>140</v>
      </c>
      <c r="F40" s="38">
        <f t="shared" si="1"/>
        <v>140</v>
      </c>
      <c r="G40" s="38">
        <f t="shared" si="1"/>
        <v>140</v>
      </c>
      <c r="H40" s="38">
        <f t="shared" si="1"/>
        <v>140</v>
      </c>
      <c r="I40" s="38">
        <f t="shared" si="1"/>
        <v>140</v>
      </c>
      <c r="J40" s="38">
        <f t="shared" si="1"/>
        <v>140</v>
      </c>
      <c r="K40" s="38">
        <f t="shared" si="1"/>
        <v>140</v>
      </c>
      <c r="L40" s="38">
        <f t="shared" si="1"/>
        <v>140</v>
      </c>
      <c r="M40" s="38">
        <f t="shared" si="1"/>
        <v>140</v>
      </c>
      <c r="N40" s="40">
        <f>SUM(C40:M40)</f>
        <v>3360</v>
      </c>
    </row>
    <row r="41" spans="1:14" x14ac:dyDescent="0.25">
      <c r="A41" s="130" t="s">
        <v>214</v>
      </c>
      <c r="B41" s="131"/>
      <c r="C41" s="40">
        <v>0</v>
      </c>
      <c r="D41" s="40">
        <f>15*280</f>
        <v>4200</v>
      </c>
      <c r="E41" s="40">
        <f t="shared" ref="E41:M41" si="2">1*280</f>
        <v>280</v>
      </c>
      <c r="F41" s="40">
        <f t="shared" si="2"/>
        <v>280</v>
      </c>
      <c r="G41" s="40">
        <f t="shared" si="2"/>
        <v>280</v>
      </c>
      <c r="H41" s="40">
        <f t="shared" si="2"/>
        <v>280</v>
      </c>
      <c r="I41" s="40">
        <f t="shared" si="2"/>
        <v>280</v>
      </c>
      <c r="J41" s="40">
        <f t="shared" si="2"/>
        <v>280</v>
      </c>
      <c r="K41" s="40">
        <f t="shared" si="2"/>
        <v>280</v>
      </c>
      <c r="L41" s="40">
        <f t="shared" si="2"/>
        <v>280</v>
      </c>
      <c r="M41" s="40">
        <f t="shared" si="2"/>
        <v>280</v>
      </c>
      <c r="N41" s="40">
        <f>SUM(C41:M41)</f>
        <v>6720</v>
      </c>
    </row>
    <row r="42" spans="1:14" x14ac:dyDescent="0.25">
      <c r="A42" s="1"/>
      <c r="B42" s="1"/>
      <c r="C42" s="1"/>
      <c r="D42" s="1"/>
      <c r="E42" s="1"/>
      <c r="F42" s="1"/>
      <c r="G42" s="1"/>
      <c r="H42" s="1"/>
      <c r="I42" s="1"/>
      <c r="J42" s="1"/>
      <c r="K42" s="1"/>
      <c r="L42" s="1"/>
    </row>
    <row r="43" spans="1:14" x14ac:dyDescent="0.25">
      <c r="A43" s="1"/>
      <c r="B43" s="1"/>
      <c r="C43" s="1"/>
      <c r="D43" s="1"/>
      <c r="E43" s="1"/>
      <c r="F43" s="1"/>
      <c r="G43" s="1"/>
      <c r="H43" s="1"/>
      <c r="I43" s="1"/>
      <c r="J43" s="1"/>
      <c r="K43" s="1"/>
      <c r="L43" s="1"/>
    </row>
  </sheetData>
  <mergeCells count="40">
    <mergeCell ref="A1:L1"/>
    <mergeCell ref="A2:L2"/>
    <mergeCell ref="A3:L3"/>
    <mergeCell ref="A4:L4"/>
    <mergeCell ref="A5:F5"/>
    <mergeCell ref="G5:L5"/>
    <mergeCell ref="A31:L31"/>
    <mergeCell ref="A32:L32"/>
    <mergeCell ref="A33:L33"/>
    <mergeCell ref="G6:L9"/>
    <mergeCell ref="A15:L15"/>
    <mergeCell ref="A6:F6"/>
    <mergeCell ref="A7:F7"/>
    <mergeCell ref="A8:F8"/>
    <mergeCell ref="A9:F9"/>
    <mergeCell ref="A10:L10"/>
    <mergeCell ref="A11:L11"/>
    <mergeCell ref="A12:L12"/>
    <mergeCell ref="A13:L13"/>
    <mergeCell ref="A14:L14"/>
    <mergeCell ref="A19:L19"/>
    <mergeCell ref="A28:L28"/>
    <mergeCell ref="A41:B41"/>
    <mergeCell ref="A37:L37"/>
    <mergeCell ref="A34:L34"/>
    <mergeCell ref="A35:F35"/>
    <mergeCell ref="G35:L35"/>
    <mergeCell ref="A36:F36"/>
    <mergeCell ref="G36:L36"/>
    <mergeCell ref="A29:L29"/>
    <mergeCell ref="A30:L30"/>
    <mergeCell ref="A16:F16"/>
    <mergeCell ref="G16:L16"/>
    <mergeCell ref="A17:F17"/>
    <mergeCell ref="G17:L17"/>
    <mergeCell ref="A18:L18"/>
    <mergeCell ref="B24:L24"/>
    <mergeCell ref="A25:L25"/>
    <mergeCell ref="A27:L27"/>
    <mergeCell ref="A22:L22"/>
  </mergeCells>
  <printOptions horizontalCentered="1"/>
  <pageMargins left="0.70866141732283472" right="0.70866141732283472" top="0.74803149606299213" bottom="0.74803149606299213" header="0.31496062992125984" footer="0.31496062992125984"/>
  <pageSetup paperSize="9" scale="68"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E245C-6FDF-459A-9E7B-C2D21C9CAB61}">
  <sheetPr>
    <tabColor rgb="FFA6D96A"/>
    <pageSetUpPr fitToPage="1"/>
  </sheetPr>
  <dimension ref="A1:N44"/>
  <sheetViews>
    <sheetView zoomScaleNormal="100" workbookViewId="0">
      <selection activeCell="A14" sqref="A14:L14"/>
    </sheetView>
  </sheetViews>
  <sheetFormatPr baseColWidth="10" defaultRowHeight="15" x14ac:dyDescent="0.25"/>
  <cols>
    <col min="1" max="1" width="13.7109375" customWidth="1"/>
    <col min="2" max="2" width="8.7109375" customWidth="1"/>
    <col min="3" max="3" width="10.28515625" bestFit="1" customWidth="1"/>
    <col min="4" max="4" width="9.28515625" bestFit="1" customWidth="1"/>
    <col min="5" max="12" width="8.7109375" customWidth="1"/>
    <col min="13" max="13" width="7.85546875" bestFit="1" customWidth="1"/>
    <col min="14" max="14" width="12.7109375" bestFit="1" customWidth="1"/>
  </cols>
  <sheetData>
    <row r="1" spans="1:12" ht="45" customHeight="1" x14ac:dyDescent="0.25">
      <c r="A1" s="135" t="s">
        <v>180</v>
      </c>
      <c r="B1" s="136"/>
      <c r="C1" s="136"/>
      <c r="D1" s="136"/>
      <c r="E1" s="136"/>
      <c r="F1" s="136"/>
      <c r="G1" s="136"/>
      <c r="H1" s="136"/>
      <c r="I1" s="136"/>
      <c r="J1" s="136"/>
      <c r="K1" s="136"/>
      <c r="L1" s="136"/>
    </row>
    <row r="2" spans="1:12" ht="46.9" customHeight="1" x14ac:dyDescent="0.25">
      <c r="A2" s="135" t="s">
        <v>167</v>
      </c>
      <c r="B2" s="136"/>
      <c r="C2" s="136"/>
      <c r="D2" s="136"/>
      <c r="E2" s="136"/>
      <c r="F2" s="136"/>
      <c r="G2" s="136"/>
      <c r="H2" s="136"/>
      <c r="I2" s="136"/>
      <c r="J2" s="136"/>
      <c r="K2" s="136"/>
      <c r="L2" s="136"/>
    </row>
    <row r="3" spans="1:12" ht="75" customHeight="1" x14ac:dyDescent="0.25">
      <c r="A3" s="135" t="s">
        <v>181</v>
      </c>
      <c r="B3" s="136"/>
      <c r="C3" s="136"/>
      <c r="D3" s="136"/>
      <c r="E3" s="136"/>
      <c r="F3" s="136"/>
      <c r="G3" s="136"/>
      <c r="H3" s="136"/>
      <c r="I3" s="136"/>
      <c r="J3" s="136"/>
      <c r="K3" s="136"/>
      <c r="L3" s="136"/>
    </row>
    <row r="4" spans="1:12" ht="15.6" customHeight="1" x14ac:dyDescent="0.25">
      <c r="A4" s="115" t="s">
        <v>155</v>
      </c>
      <c r="B4" s="116"/>
      <c r="C4" s="116"/>
      <c r="D4" s="116"/>
      <c r="E4" s="116"/>
      <c r="F4" s="116"/>
      <c r="G4" s="116"/>
      <c r="H4" s="116"/>
      <c r="I4" s="116"/>
      <c r="J4" s="116"/>
      <c r="K4" s="116"/>
      <c r="L4" s="116"/>
    </row>
    <row r="5" spans="1:12" ht="15.6" customHeight="1" x14ac:dyDescent="0.25">
      <c r="A5" s="137" t="s">
        <v>65</v>
      </c>
      <c r="B5" s="138"/>
      <c r="C5" s="138"/>
      <c r="D5" s="138"/>
      <c r="E5" s="138"/>
      <c r="F5" s="138"/>
      <c r="G5" s="138" t="s">
        <v>150</v>
      </c>
      <c r="H5" s="138"/>
      <c r="I5" s="138"/>
      <c r="J5" s="138"/>
      <c r="K5" s="138"/>
      <c r="L5" s="138"/>
    </row>
    <row r="6" spans="1:12" ht="32.450000000000003" customHeight="1" x14ac:dyDescent="0.25">
      <c r="A6" s="137" t="s">
        <v>66</v>
      </c>
      <c r="B6" s="138"/>
      <c r="C6" s="138"/>
      <c r="D6" s="138"/>
      <c r="E6" s="138"/>
      <c r="F6" s="138"/>
      <c r="G6" s="132"/>
      <c r="H6" s="132"/>
      <c r="I6" s="132"/>
      <c r="J6" s="132"/>
      <c r="K6" s="132"/>
      <c r="L6" s="132"/>
    </row>
    <row r="7" spans="1:12" ht="33.6" customHeight="1" x14ac:dyDescent="0.25">
      <c r="A7" s="137" t="s">
        <v>67</v>
      </c>
      <c r="B7" s="138"/>
      <c r="C7" s="138"/>
      <c r="D7" s="138"/>
      <c r="E7" s="138"/>
      <c r="F7" s="138"/>
      <c r="G7" s="132"/>
      <c r="H7" s="132"/>
      <c r="I7" s="132"/>
      <c r="J7" s="132"/>
      <c r="K7" s="132"/>
      <c r="L7" s="132"/>
    </row>
    <row r="8" spans="1:12" ht="30.6" customHeight="1" x14ac:dyDescent="0.25">
      <c r="A8" s="137" t="s">
        <v>69</v>
      </c>
      <c r="B8" s="138"/>
      <c r="C8" s="138"/>
      <c r="D8" s="138"/>
      <c r="E8" s="138"/>
      <c r="F8" s="138"/>
      <c r="G8" s="132"/>
      <c r="H8" s="132"/>
      <c r="I8" s="132"/>
      <c r="J8" s="132"/>
      <c r="K8" s="132"/>
      <c r="L8" s="132"/>
    </row>
    <row r="9" spans="1:12" ht="31.15" customHeight="1" x14ac:dyDescent="0.25">
      <c r="A9" s="137" t="s">
        <v>68</v>
      </c>
      <c r="B9" s="138"/>
      <c r="C9" s="138"/>
      <c r="D9" s="138"/>
      <c r="E9" s="138"/>
      <c r="F9" s="138"/>
      <c r="G9" s="132"/>
      <c r="H9" s="132"/>
      <c r="I9" s="132"/>
      <c r="J9" s="132"/>
      <c r="K9" s="132"/>
      <c r="L9" s="132"/>
    </row>
    <row r="10" spans="1:12" ht="15.6" customHeight="1" x14ac:dyDescent="0.25">
      <c r="A10" s="115" t="s">
        <v>71</v>
      </c>
      <c r="B10" s="116"/>
      <c r="C10" s="116"/>
      <c r="D10" s="116"/>
      <c r="E10" s="116"/>
      <c r="F10" s="116"/>
      <c r="G10" s="116"/>
      <c r="H10" s="116"/>
      <c r="I10" s="116"/>
      <c r="J10" s="116"/>
      <c r="K10" s="116"/>
      <c r="L10" s="116"/>
    </row>
    <row r="11" spans="1:12" x14ac:dyDescent="0.25">
      <c r="A11" s="117" t="s">
        <v>70</v>
      </c>
      <c r="B11" s="118"/>
      <c r="C11" s="118"/>
      <c r="D11" s="118"/>
      <c r="E11" s="118"/>
      <c r="F11" s="118"/>
      <c r="G11" s="118"/>
      <c r="H11" s="118"/>
      <c r="I11" s="118"/>
      <c r="J11" s="118"/>
      <c r="K11" s="118"/>
      <c r="L11" s="118"/>
    </row>
    <row r="12" spans="1:12" ht="15.6" customHeight="1" x14ac:dyDescent="0.25">
      <c r="A12" s="115" t="s">
        <v>33</v>
      </c>
      <c r="B12" s="116"/>
      <c r="C12" s="116"/>
      <c r="D12" s="116"/>
      <c r="E12" s="116"/>
      <c r="F12" s="116"/>
      <c r="G12" s="116"/>
      <c r="H12" s="116"/>
      <c r="I12" s="116"/>
      <c r="J12" s="116"/>
      <c r="K12" s="116"/>
      <c r="L12" s="116"/>
    </row>
    <row r="13" spans="1:12" ht="95.45" customHeight="1" x14ac:dyDescent="0.25">
      <c r="A13" s="150" t="s">
        <v>433</v>
      </c>
      <c r="B13" s="151"/>
      <c r="C13" s="151"/>
      <c r="D13" s="151"/>
      <c r="E13" s="151"/>
      <c r="F13" s="151"/>
      <c r="G13" s="151"/>
      <c r="H13" s="151"/>
      <c r="I13" s="151"/>
      <c r="J13" s="151"/>
      <c r="K13" s="151"/>
      <c r="L13" s="151"/>
    </row>
    <row r="14" spans="1:12" ht="18.600000000000001" customHeight="1" x14ac:dyDescent="0.25">
      <c r="A14" s="115" t="s">
        <v>75</v>
      </c>
      <c r="B14" s="116"/>
      <c r="C14" s="116"/>
      <c r="D14" s="116"/>
      <c r="E14" s="116"/>
      <c r="F14" s="116"/>
      <c r="G14" s="116"/>
      <c r="H14" s="116"/>
      <c r="I14" s="116"/>
      <c r="J14" s="116"/>
      <c r="K14" s="116"/>
      <c r="L14" s="116"/>
    </row>
    <row r="15" spans="1:12" ht="17.45" customHeight="1" x14ac:dyDescent="0.25">
      <c r="A15" s="133" t="s">
        <v>74</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ht="42" customHeight="1" x14ac:dyDescent="0.25">
      <c r="A17" s="139" t="s">
        <v>3</v>
      </c>
      <c r="B17" s="140"/>
      <c r="C17" s="140"/>
      <c r="D17" s="140"/>
      <c r="E17" s="140"/>
      <c r="F17" s="140"/>
      <c r="G17" s="129" t="s">
        <v>84</v>
      </c>
      <c r="H17" s="142"/>
      <c r="I17" s="142"/>
      <c r="J17" s="142"/>
      <c r="K17" s="142"/>
      <c r="L17" s="142"/>
    </row>
    <row r="18" spans="1:12" ht="19.149999999999999" customHeight="1" x14ac:dyDescent="0.25">
      <c r="A18" s="115" t="s">
        <v>34</v>
      </c>
      <c r="B18" s="116"/>
      <c r="C18" s="116"/>
      <c r="D18" s="116"/>
      <c r="E18" s="116"/>
      <c r="F18" s="116"/>
      <c r="G18" s="116"/>
      <c r="H18" s="116"/>
      <c r="I18" s="116"/>
      <c r="J18" s="116"/>
      <c r="K18" s="116"/>
      <c r="L18" s="116"/>
    </row>
    <row r="19" spans="1:12" ht="19.149999999999999" customHeight="1" x14ac:dyDescent="0.25">
      <c r="A19" s="129" t="s">
        <v>72</v>
      </c>
      <c r="B19" s="129"/>
      <c r="C19" s="129"/>
      <c r="D19" s="129"/>
      <c r="E19" s="129"/>
      <c r="F19" s="129"/>
      <c r="G19" s="129"/>
      <c r="H19" s="129"/>
      <c r="I19" s="129"/>
      <c r="J19" s="129"/>
      <c r="K19" s="129"/>
      <c r="L19" s="129"/>
    </row>
    <row r="20" spans="1:12"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x14ac:dyDescent="0.25">
      <c r="A21" s="16"/>
      <c r="B21" s="16"/>
      <c r="C21" s="16"/>
      <c r="D21" s="53"/>
      <c r="E21" s="53"/>
      <c r="F21" s="53"/>
      <c r="G21" s="53"/>
      <c r="H21" s="53"/>
      <c r="I21" s="53"/>
      <c r="J21" s="53"/>
      <c r="K21" s="53"/>
      <c r="L21" s="53"/>
    </row>
    <row r="22" spans="1:12" ht="14.45" customHeight="1" x14ac:dyDescent="0.25">
      <c r="A22" s="153" t="s">
        <v>139</v>
      </c>
      <c r="B22" s="153"/>
      <c r="C22" s="153"/>
      <c r="D22" s="153"/>
      <c r="E22" s="153"/>
      <c r="F22" s="153"/>
      <c r="G22" s="153"/>
      <c r="H22" s="153"/>
      <c r="I22" s="153"/>
      <c r="J22" s="153"/>
      <c r="K22" s="153"/>
      <c r="L22" s="153"/>
    </row>
    <row r="23" spans="1:12" ht="14.45" customHeight="1" x14ac:dyDescent="0.25">
      <c r="A23" s="16" t="s">
        <v>35</v>
      </c>
      <c r="B23" s="16" t="s">
        <v>36</v>
      </c>
      <c r="C23" s="16" t="s">
        <v>37</v>
      </c>
      <c r="D23" s="16" t="s">
        <v>38</v>
      </c>
      <c r="E23" s="16" t="s">
        <v>39</v>
      </c>
      <c r="F23" s="16" t="s">
        <v>40</v>
      </c>
      <c r="G23" s="16" t="s">
        <v>41</v>
      </c>
      <c r="H23" s="16" t="s">
        <v>42</v>
      </c>
      <c r="I23" s="16" t="s">
        <v>43</v>
      </c>
      <c r="J23" s="16" t="s">
        <v>44</v>
      </c>
      <c r="K23" s="16" t="s">
        <v>45</v>
      </c>
      <c r="L23" s="16" t="s">
        <v>46</v>
      </c>
    </row>
    <row r="24" spans="1:12" ht="30" customHeight="1" x14ac:dyDescent="0.25">
      <c r="A24" s="16"/>
      <c r="B24" s="16"/>
      <c r="C24" s="159" t="s">
        <v>291</v>
      </c>
      <c r="D24" s="160"/>
      <c r="E24" s="160"/>
      <c r="F24" s="160"/>
      <c r="G24" s="160"/>
      <c r="H24" s="160"/>
      <c r="I24" s="160"/>
      <c r="J24" s="160"/>
      <c r="K24" s="160"/>
      <c r="L24" s="161"/>
    </row>
    <row r="25" spans="1:12" ht="14.45" customHeight="1" x14ac:dyDescent="0.25">
      <c r="A25" s="129" t="s">
        <v>86</v>
      </c>
      <c r="B25" s="129"/>
      <c r="C25" s="129"/>
      <c r="D25" s="129"/>
      <c r="E25" s="129"/>
      <c r="F25" s="129"/>
      <c r="G25" s="129"/>
      <c r="H25" s="129"/>
      <c r="I25" s="129"/>
      <c r="J25" s="129"/>
      <c r="K25" s="129"/>
      <c r="L25" s="129"/>
    </row>
    <row r="26" spans="1:12" ht="14.45" customHeight="1" x14ac:dyDescent="0.25">
      <c r="A26" s="16" t="s">
        <v>35</v>
      </c>
      <c r="B26" s="16" t="s">
        <v>36</v>
      </c>
      <c r="C26" s="16" t="s">
        <v>37</v>
      </c>
      <c r="D26" s="16" t="s">
        <v>38</v>
      </c>
      <c r="E26" s="16" t="s">
        <v>39</v>
      </c>
      <c r="F26" s="16" t="s">
        <v>40</v>
      </c>
      <c r="G26" s="16" t="s">
        <v>41</v>
      </c>
      <c r="H26" s="16" t="s">
        <v>42</v>
      </c>
      <c r="I26" s="16" t="s">
        <v>43</v>
      </c>
      <c r="J26" s="16" t="s">
        <v>44</v>
      </c>
      <c r="K26" s="16" t="s">
        <v>45</v>
      </c>
      <c r="L26" s="16" t="s">
        <v>46</v>
      </c>
    </row>
    <row r="27" spans="1:12" ht="14.45" customHeight="1" x14ac:dyDescent="0.25">
      <c r="A27" s="108" t="s">
        <v>87</v>
      </c>
      <c r="B27" s="109"/>
      <c r="C27" s="109"/>
      <c r="D27" s="109"/>
      <c r="E27" s="109"/>
      <c r="F27" s="109"/>
      <c r="G27" s="109"/>
      <c r="H27" s="109"/>
      <c r="I27" s="109"/>
      <c r="J27" s="109"/>
      <c r="K27" s="109"/>
      <c r="L27" s="110"/>
    </row>
    <row r="28" spans="1:12" ht="15.6" customHeight="1" x14ac:dyDescent="0.25">
      <c r="A28" s="115" t="s">
        <v>4</v>
      </c>
      <c r="B28" s="116"/>
      <c r="C28" s="116"/>
      <c r="D28" s="116"/>
      <c r="E28" s="116"/>
      <c r="F28" s="116"/>
      <c r="G28" s="116"/>
      <c r="H28" s="116"/>
      <c r="I28" s="116"/>
      <c r="J28" s="116"/>
      <c r="K28" s="116"/>
      <c r="L28" s="116"/>
    </row>
    <row r="29" spans="1:12" ht="14.45" customHeight="1" x14ac:dyDescent="0.25">
      <c r="A29" s="144" t="s">
        <v>137</v>
      </c>
      <c r="B29" s="145"/>
      <c r="C29" s="145"/>
      <c r="D29" s="145"/>
      <c r="E29" s="145"/>
      <c r="F29" s="145"/>
      <c r="G29" s="145"/>
      <c r="H29" s="145"/>
      <c r="I29" s="145"/>
      <c r="J29" s="145"/>
      <c r="K29" s="145"/>
      <c r="L29" s="145"/>
    </row>
    <row r="30" spans="1:12" ht="15.6" customHeight="1" x14ac:dyDescent="0.25">
      <c r="A30" s="115" t="s">
        <v>5</v>
      </c>
      <c r="B30" s="116"/>
      <c r="C30" s="116"/>
      <c r="D30" s="116"/>
      <c r="E30" s="116"/>
      <c r="F30" s="116"/>
      <c r="G30" s="116"/>
      <c r="H30" s="116"/>
      <c r="I30" s="116"/>
      <c r="J30" s="116"/>
      <c r="K30" s="116"/>
      <c r="L30" s="116"/>
    </row>
    <row r="31" spans="1:12" x14ac:dyDescent="0.25">
      <c r="A31" s="117" t="s">
        <v>234</v>
      </c>
      <c r="B31" s="118"/>
      <c r="C31" s="118"/>
      <c r="D31" s="118"/>
      <c r="E31" s="118"/>
      <c r="F31" s="118"/>
      <c r="G31" s="118"/>
      <c r="H31" s="118"/>
      <c r="I31" s="118"/>
      <c r="J31" s="118"/>
      <c r="K31" s="118"/>
      <c r="L31" s="118"/>
    </row>
    <row r="32" spans="1:12" ht="17.45" customHeight="1" x14ac:dyDescent="0.25">
      <c r="A32" s="111" t="s">
        <v>48</v>
      </c>
      <c r="B32" s="112"/>
      <c r="C32" s="112"/>
      <c r="D32" s="112"/>
      <c r="E32" s="112"/>
      <c r="F32" s="112"/>
      <c r="G32" s="112"/>
      <c r="H32" s="112"/>
      <c r="I32" s="112"/>
      <c r="J32" s="112"/>
      <c r="K32" s="112"/>
      <c r="L32" s="112"/>
    </row>
    <row r="33" spans="1:14" x14ac:dyDescent="0.25">
      <c r="A33" s="156"/>
      <c r="B33" s="106"/>
      <c r="C33" s="106"/>
      <c r="D33" s="106"/>
      <c r="E33" s="106"/>
      <c r="F33" s="106"/>
      <c r="G33" s="106"/>
      <c r="H33" s="106"/>
      <c r="I33" s="106"/>
      <c r="J33" s="106"/>
      <c r="K33" s="106"/>
      <c r="L33" s="106"/>
    </row>
    <row r="34" spans="1:14" ht="15.6" customHeight="1" x14ac:dyDescent="0.25">
      <c r="A34" s="115" t="s">
        <v>7</v>
      </c>
      <c r="B34" s="116"/>
      <c r="C34" s="116"/>
      <c r="D34" s="116"/>
      <c r="E34" s="116"/>
      <c r="F34" s="116"/>
      <c r="G34" s="116"/>
      <c r="H34" s="116"/>
      <c r="I34" s="116"/>
      <c r="J34" s="116"/>
      <c r="K34" s="116"/>
      <c r="L34" s="116"/>
    </row>
    <row r="35" spans="1:14" ht="16.899999999999999" customHeight="1" x14ac:dyDescent="0.25">
      <c r="A35" s="121" t="s">
        <v>85</v>
      </c>
      <c r="B35" s="121"/>
      <c r="C35" s="121"/>
      <c r="D35" s="121"/>
      <c r="E35" s="121"/>
      <c r="F35" s="121"/>
      <c r="G35" s="158">
        <v>1500</v>
      </c>
      <c r="H35" s="158"/>
      <c r="I35" s="158"/>
      <c r="J35" s="158"/>
      <c r="K35" s="158"/>
      <c r="L35" s="158"/>
    </row>
    <row r="36" spans="1:14" ht="30" customHeight="1" x14ac:dyDescent="0.25">
      <c r="A36" s="121" t="s">
        <v>268</v>
      </c>
      <c r="B36" s="121"/>
      <c r="C36" s="121"/>
      <c r="D36" s="121"/>
      <c r="E36" s="121"/>
      <c r="F36" s="121"/>
      <c r="G36" s="158">
        <f>34*280</f>
        <v>9520</v>
      </c>
      <c r="H36" s="158"/>
      <c r="I36" s="158"/>
      <c r="J36" s="158"/>
      <c r="K36" s="158"/>
      <c r="L36" s="158"/>
    </row>
    <row r="37" spans="1:14" x14ac:dyDescent="0.25">
      <c r="A37" s="119" t="s">
        <v>9</v>
      </c>
      <c r="B37" s="119"/>
      <c r="C37" s="119"/>
      <c r="D37" s="119"/>
      <c r="E37" s="119"/>
      <c r="F37" s="119"/>
      <c r="G37" s="146">
        <f>SUM(G35:L36)</f>
        <v>11020</v>
      </c>
      <c r="H37" s="154"/>
      <c r="I37" s="154"/>
      <c r="J37" s="154"/>
      <c r="K37" s="154"/>
      <c r="L37" s="154"/>
    </row>
    <row r="38" spans="1:14" ht="15.6" customHeight="1" x14ac:dyDescent="0.25">
      <c r="A38" s="115" t="s">
        <v>10</v>
      </c>
      <c r="B38" s="116"/>
      <c r="C38" s="116"/>
      <c r="D38" s="116"/>
      <c r="E38" s="116"/>
      <c r="F38" s="116"/>
      <c r="G38" s="116"/>
      <c r="H38" s="116"/>
      <c r="I38" s="116"/>
      <c r="J38" s="116"/>
      <c r="K38" s="116"/>
      <c r="L38" s="116"/>
    </row>
    <row r="39" spans="1:14" x14ac:dyDescent="0.25">
      <c r="A39" s="17" t="s">
        <v>212</v>
      </c>
      <c r="B39" s="17" t="s">
        <v>210</v>
      </c>
      <c r="C39" s="17">
        <v>2024</v>
      </c>
      <c r="D39" s="17">
        <v>2025</v>
      </c>
      <c r="E39" s="17">
        <v>2026</v>
      </c>
      <c r="F39" s="17">
        <v>2027</v>
      </c>
      <c r="G39" s="17">
        <v>2028</v>
      </c>
      <c r="H39" s="17">
        <v>2029</v>
      </c>
      <c r="I39" s="17">
        <v>2030</v>
      </c>
      <c r="J39" s="17">
        <v>2031</v>
      </c>
      <c r="K39" s="17">
        <v>2032</v>
      </c>
      <c r="L39" s="17">
        <v>2033</v>
      </c>
      <c r="M39" s="17">
        <v>2034</v>
      </c>
      <c r="N39" s="41" t="s">
        <v>215</v>
      </c>
    </row>
    <row r="40" spans="1:14" ht="60" x14ac:dyDescent="0.25">
      <c r="A40" s="37" t="s">
        <v>213</v>
      </c>
      <c r="B40" s="39">
        <v>0.5</v>
      </c>
      <c r="C40" s="38">
        <f>C42*$B$40</f>
        <v>0</v>
      </c>
      <c r="D40" s="38">
        <f t="shared" ref="D40:M40" si="0">D42*$B$40</f>
        <v>4250</v>
      </c>
      <c r="E40" s="38">
        <f t="shared" si="0"/>
        <v>140</v>
      </c>
      <c r="F40" s="38">
        <f t="shared" si="0"/>
        <v>140</v>
      </c>
      <c r="G40" s="38">
        <f t="shared" si="0"/>
        <v>140</v>
      </c>
      <c r="H40" s="38">
        <f t="shared" si="0"/>
        <v>140</v>
      </c>
      <c r="I40" s="38">
        <f t="shared" si="0"/>
        <v>140</v>
      </c>
      <c r="J40" s="38">
        <f t="shared" si="0"/>
        <v>140</v>
      </c>
      <c r="K40" s="38">
        <f t="shared" si="0"/>
        <v>140</v>
      </c>
      <c r="L40" s="38">
        <f t="shared" si="0"/>
        <v>140</v>
      </c>
      <c r="M40" s="38">
        <f t="shared" si="0"/>
        <v>140</v>
      </c>
      <c r="N40" s="40">
        <f>SUM(C40:M40)</f>
        <v>5510</v>
      </c>
    </row>
    <row r="41" spans="1:14" ht="30" x14ac:dyDescent="0.25">
      <c r="A41" s="37" t="s">
        <v>211</v>
      </c>
      <c r="B41" s="39">
        <f>1-B40</f>
        <v>0.5</v>
      </c>
      <c r="C41" s="38">
        <f>C42*$B$41</f>
        <v>0</v>
      </c>
      <c r="D41" s="38">
        <f t="shared" ref="D41:M41" si="1">D42*$B$41</f>
        <v>4250</v>
      </c>
      <c r="E41" s="38">
        <f t="shared" si="1"/>
        <v>140</v>
      </c>
      <c r="F41" s="38">
        <f t="shared" si="1"/>
        <v>140</v>
      </c>
      <c r="G41" s="38">
        <f t="shared" si="1"/>
        <v>140</v>
      </c>
      <c r="H41" s="38">
        <f t="shared" si="1"/>
        <v>140</v>
      </c>
      <c r="I41" s="38">
        <f t="shared" si="1"/>
        <v>140</v>
      </c>
      <c r="J41" s="38">
        <f t="shared" si="1"/>
        <v>140</v>
      </c>
      <c r="K41" s="38">
        <f t="shared" si="1"/>
        <v>140</v>
      </c>
      <c r="L41" s="38">
        <f t="shared" si="1"/>
        <v>140</v>
      </c>
      <c r="M41" s="38">
        <f t="shared" si="1"/>
        <v>140</v>
      </c>
      <c r="N41" s="40">
        <f>SUM(C41:M41)</f>
        <v>5510</v>
      </c>
    </row>
    <row r="42" spans="1:14" x14ac:dyDescent="0.25">
      <c r="A42" s="130" t="s">
        <v>214</v>
      </c>
      <c r="B42" s="131"/>
      <c r="C42" s="40">
        <v>0</v>
      </c>
      <c r="D42" s="40">
        <f>(25*280)+1500</f>
        <v>8500</v>
      </c>
      <c r="E42" s="40">
        <f>280</f>
        <v>280</v>
      </c>
      <c r="F42" s="40">
        <f>280</f>
        <v>280</v>
      </c>
      <c r="G42" s="40">
        <f>280</f>
        <v>280</v>
      </c>
      <c r="H42" s="40">
        <f>280</f>
        <v>280</v>
      </c>
      <c r="I42" s="40">
        <f>280</f>
        <v>280</v>
      </c>
      <c r="J42" s="40">
        <f>280</f>
        <v>280</v>
      </c>
      <c r="K42" s="40">
        <f>280</f>
        <v>280</v>
      </c>
      <c r="L42" s="40">
        <f>280</f>
        <v>280</v>
      </c>
      <c r="M42" s="40">
        <f>280</f>
        <v>280</v>
      </c>
      <c r="N42" s="40">
        <f>SUM(C42:M42)</f>
        <v>11020</v>
      </c>
    </row>
    <row r="43" spans="1:14" x14ac:dyDescent="0.25">
      <c r="A43" s="1"/>
      <c r="B43" s="1"/>
      <c r="C43" s="1"/>
      <c r="D43" s="1"/>
      <c r="E43" s="1"/>
      <c r="F43" s="1"/>
      <c r="G43" s="1"/>
      <c r="H43" s="1"/>
      <c r="I43" s="1"/>
      <c r="J43" s="1"/>
      <c r="K43" s="1"/>
      <c r="L43" s="1"/>
    </row>
    <row r="44" spans="1:14" x14ac:dyDescent="0.25">
      <c r="A44" s="1"/>
      <c r="B44" s="1"/>
      <c r="C44" s="1"/>
      <c r="D44" s="1"/>
      <c r="E44" s="1"/>
      <c r="F44" s="1"/>
      <c r="G44" s="1"/>
      <c r="H44" s="1"/>
      <c r="I44" s="1"/>
      <c r="J44" s="1"/>
      <c r="K44" s="1"/>
      <c r="L44" s="1"/>
    </row>
  </sheetData>
  <mergeCells count="42">
    <mergeCell ref="A42:B42"/>
    <mergeCell ref="G5:L5"/>
    <mergeCell ref="G6:L9"/>
    <mergeCell ref="A15:L15"/>
    <mergeCell ref="A1:L1"/>
    <mergeCell ref="A2:L2"/>
    <mergeCell ref="A3:L3"/>
    <mergeCell ref="A4:L4"/>
    <mergeCell ref="A5:F5"/>
    <mergeCell ref="A6:F6"/>
    <mergeCell ref="A7:F7"/>
    <mergeCell ref="A8:F8"/>
    <mergeCell ref="A9:F9"/>
    <mergeCell ref="A10:L10"/>
    <mergeCell ref="A11:L11"/>
    <mergeCell ref="A12:L12"/>
    <mergeCell ref="A13:L13"/>
    <mergeCell ref="A14:L14"/>
    <mergeCell ref="A33:L33"/>
    <mergeCell ref="A16:F16"/>
    <mergeCell ref="G16:L16"/>
    <mergeCell ref="A17:F17"/>
    <mergeCell ref="G17:L17"/>
    <mergeCell ref="A18:L18"/>
    <mergeCell ref="A19:L19"/>
    <mergeCell ref="A22:L22"/>
    <mergeCell ref="C24:L24"/>
    <mergeCell ref="A37:F37"/>
    <mergeCell ref="G37:L37"/>
    <mergeCell ref="A38:L38"/>
    <mergeCell ref="A25:L25"/>
    <mergeCell ref="A27:L27"/>
    <mergeCell ref="A34:L34"/>
    <mergeCell ref="A35:F35"/>
    <mergeCell ref="G35:L35"/>
    <mergeCell ref="A36:F36"/>
    <mergeCell ref="G36:L36"/>
    <mergeCell ref="A28:L28"/>
    <mergeCell ref="A29:L29"/>
    <mergeCell ref="A30:L30"/>
    <mergeCell ref="A31:L31"/>
    <mergeCell ref="A32:L32"/>
  </mergeCells>
  <printOptions horizontalCentered="1"/>
  <pageMargins left="0.70866141732283472" right="0.70866141732283472" top="0.74803149606299213" bottom="0.74803149606299213" header="0.31496062992125984" footer="0.31496062992125984"/>
  <pageSetup paperSize="9" scale="66"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C59C0-FC1C-4B94-B98D-2D5C966B7283}">
  <sheetPr>
    <tabColor rgb="FFA6D96A"/>
    <pageSetUpPr fitToPage="1"/>
  </sheetPr>
  <dimension ref="A1:N38"/>
  <sheetViews>
    <sheetView zoomScaleNormal="100" workbookViewId="0">
      <selection activeCell="O11" sqref="O11"/>
    </sheetView>
  </sheetViews>
  <sheetFormatPr baseColWidth="10" defaultRowHeight="15" x14ac:dyDescent="0.25"/>
  <cols>
    <col min="1" max="1" width="12.85546875" bestFit="1" customWidth="1"/>
    <col min="2" max="2" width="5" bestFit="1" customWidth="1"/>
    <col min="3" max="12" width="10.28515625" bestFit="1" customWidth="1"/>
    <col min="13" max="13" width="5.85546875" bestFit="1" customWidth="1"/>
    <col min="14" max="14" width="13.28515625" bestFit="1" customWidth="1"/>
  </cols>
  <sheetData>
    <row r="1" spans="1:12" ht="45" customHeight="1" x14ac:dyDescent="0.25">
      <c r="A1" s="135" t="s">
        <v>182</v>
      </c>
      <c r="B1" s="136"/>
      <c r="C1" s="136"/>
      <c r="D1" s="136"/>
      <c r="E1" s="136"/>
      <c r="F1" s="136"/>
      <c r="G1" s="136"/>
      <c r="H1" s="136"/>
      <c r="I1" s="136"/>
      <c r="J1" s="136"/>
      <c r="K1" s="136"/>
      <c r="L1" s="136"/>
    </row>
    <row r="2" spans="1:12" ht="46.15" customHeight="1" x14ac:dyDescent="0.25">
      <c r="A2" s="135" t="s">
        <v>167</v>
      </c>
      <c r="B2" s="136"/>
      <c r="C2" s="136"/>
      <c r="D2" s="136"/>
      <c r="E2" s="136"/>
      <c r="F2" s="136"/>
      <c r="G2" s="136"/>
      <c r="H2" s="136"/>
      <c r="I2" s="136"/>
      <c r="J2" s="136"/>
      <c r="K2" s="136"/>
      <c r="L2" s="136"/>
    </row>
    <row r="3" spans="1:12" ht="26.45" customHeight="1" x14ac:dyDescent="0.25">
      <c r="A3" s="135" t="s">
        <v>183</v>
      </c>
      <c r="B3" s="136"/>
      <c r="C3" s="136"/>
      <c r="D3" s="136"/>
      <c r="E3" s="136"/>
      <c r="F3" s="136"/>
      <c r="G3" s="136"/>
      <c r="H3" s="136"/>
      <c r="I3" s="136"/>
      <c r="J3" s="136"/>
      <c r="K3" s="136"/>
      <c r="L3" s="136"/>
    </row>
    <row r="4" spans="1:12" ht="15.6" customHeight="1" x14ac:dyDescent="0.25">
      <c r="A4" s="115" t="s">
        <v>155</v>
      </c>
      <c r="B4" s="116"/>
      <c r="C4" s="116"/>
      <c r="D4" s="116"/>
      <c r="E4" s="116"/>
      <c r="F4" s="116"/>
      <c r="G4" s="116"/>
      <c r="H4" s="116"/>
      <c r="I4" s="116"/>
      <c r="J4" s="116"/>
      <c r="K4" s="116"/>
      <c r="L4" s="116"/>
    </row>
    <row r="5" spans="1:12" x14ac:dyDescent="0.25">
      <c r="A5" s="137" t="s">
        <v>97</v>
      </c>
      <c r="B5" s="138"/>
      <c r="C5" s="138"/>
      <c r="D5" s="138"/>
      <c r="E5" s="138"/>
      <c r="F5" s="138"/>
      <c r="G5" s="138" t="s">
        <v>150</v>
      </c>
      <c r="H5" s="138"/>
      <c r="I5" s="138"/>
      <c r="J5" s="138"/>
      <c r="K5" s="138"/>
      <c r="L5" s="138"/>
    </row>
    <row r="6" spans="1:12" ht="32.450000000000003" customHeight="1" x14ac:dyDescent="0.25">
      <c r="A6" s="137" t="s">
        <v>98</v>
      </c>
      <c r="B6" s="138"/>
      <c r="C6" s="138"/>
      <c r="D6" s="138"/>
      <c r="E6" s="138"/>
      <c r="F6" s="138"/>
      <c r="G6" s="132"/>
      <c r="H6" s="132"/>
      <c r="I6" s="132"/>
      <c r="J6" s="132"/>
      <c r="K6" s="132"/>
      <c r="L6" s="132"/>
    </row>
    <row r="7" spans="1:12" ht="32.450000000000003" customHeight="1" x14ac:dyDescent="0.25">
      <c r="A7" s="137" t="s">
        <v>99</v>
      </c>
      <c r="B7" s="138"/>
      <c r="C7" s="138"/>
      <c r="D7" s="138"/>
      <c r="E7" s="138"/>
      <c r="F7" s="138"/>
      <c r="G7" s="132"/>
      <c r="H7" s="132"/>
      <c r="I7" s="132"/>
      <c r="J7" s="132"/>
      <c r="K7" s="132"/>
      <c r="L7" s="132"/>
    </row>
    <row r="8" spans="1:12" ht="32.450000000000003" customHeight="1" x14ac:dyDescent="0.25">
      <c r="A8" s="137" t="s">
        <v>100</v>
      </c>
      <c r="B8" s="138"/>
      <c r="C8" s="138"/>
      <c r="D8" s="138"/>
      <c r="E8" s="138"/>
      <c r="F8" s="138"/>
      <c r="G8" s="132"/>
      <c r="H8" s="132"/>
      <c r="I8" s="132"/>
      <c r="J8" s="132"/>
      <c r="K8" s="132"/>
      <c r="L8" s="132"/>
    </row>
    <row r="9" spans="1:12" ht="31.9" customHeight="1" x14ac:dyDescent="0.25">
      <c r="A9" s="137" t="s">
        <v>108</v>
      </c>
      <c r="B9" s="138"/>
      <c r="C9" s="138"/>
      <c r="D9" s="138"/>
      <c r="E9" s="138"/>
      <c r="F9" s="138"/>
      <c r="G9" s="132"/>
      <c r="H9" s="132"/>
      <c r="I9" s="132"/>
      <c r="J9" s="132"/>
      <c r="K9" s="132"/>
      <c r="L9" s="132"/>
    </row>
    <row r="10" spans="1:12" ht="15.6" customHeight="1" x14ac:dyDescent="0.25">
      <c r="A10" s="115" t="s">
        <v>0</v>
      </c>
      <c r="B10" s="116"/>
      <c r="C10" s="116"/>
      <c r="D10" s="116"/>
      <c r="E10" s="116"/>
      <c r="F10" s="116"/>
      <c r="G10" s="116"/>
      <c r="H10" s="116"/>
      <c r="I10" s="116"/>
      <c r="J10" s="116"/>
      <c r="K10" s="116"/>
      <c r="L10" s="116"/>
    </row>
    <row r="11" spans="1:12" x14ac:dyDescent="0.25">
      <c r="A11" s="139" t="s">
        <v>70</v>
      </c>
      <c r="B11" s="140"/>
      <c r="C11" s="140"/>
      <c r="D11" s="140"/>
      <c r="E11" s="140"/>
      <c r="F11" s="140"/>
      <c r="G11" s="140"/>
      <c r="H11" s="140"/>
      <c r="I11" s="140"/>
      <c r="J11" s="140"/>
      <c r="K11" s="140"/>
      <c r="L11" s="140"/>
    </row>
    <row r="12" spans="1:12" ht="15.6" customHeight="1" x14ac:dyDescent="0.25">
      <c r="A12" s="115" t="s">
        <v>33</v>
      </c>
      <c r="B12" s="116"/>
      <c r="C12" s="116"/>
      <c r="D12" s="116"/>
      <c r="E12" s="116"/>
      <c r="F12" s="116"/>
      <c r="G12" s="116"/>
      <c r="H12" s="116"/>
      <c r="I12" s="116"/>
      <c r="J12" s="116"/>
      <c r="K12" s="116"/>
      <c r="L12" s="116"/>
    </row>
    <row r="13" spans="1:12" ht="171.6" customHeight="1" x14ac:dyDescent="0.25">
      <c r="A13" s="150" t="s">
        <v>434</v>
      </c>
      <c r="B13" s="151"/>
      <c r="C13" s="151"/>
      <c r="D13" s="151"/>
      <c r="E13" s="151"/>
      <c r="F13" s="151"/>
      <c r="G13" s="151"/>
      <c r="H13" s="151"/>
      <c r="I13" s="151"/>
      <c r="J13" s="151"/>
      <c r="K13" s="151"/>
      <c r="L13" s="151"/>
    </row>
    <row r="14" spans="1:12" ht="18.600000000000001" customHeight="1" x14ac:dyDescent="0.25">
      <c r="A14" s="115" t="s">
        <v>107</v>
      </c>
      <c r="B14" s="116"/>
      <c r="C14" s="116"/>
      <c r="D14" s="116"/>
      <c r="E14" s="116"/>
      <c r="F14" s="116"/>
      <c r="G14" s="116"/>
      <c r="H14" s="116"/>
      <c r="I14" s="116"/>
      <c r="J14" s="116"/>
      <c r="K14" s="116"/>
      <c r="L14" s="116"/>
    </row>
    <row r="15" spans="1:12" x14ac:dyDescent="0.25">
      <c r="A15" s="133" t="s">
        <v>110</v>
      </c>
      <c r="B15" s="134"/>
      <c r="C15" s="134"/>
      <c r="D15" s="134"/>
      <c r="E15" s="134"/>
      <c r="F15" s="134"/>
      <c r="G15" s="134"/>
      <c r="H15" s="134"/>
      <c r="I15" s="134"/>
      <c r="J15" s="134"/>
      <c r="K15" s="134"/>
      <c r="L15" s="134"/>
    </row>
    <row r="16" spans="1:12" ht="15.6" customHeight="1" x14ac:dyDescent="0.25">
      <c r="A16" s="115" t="s">
        <v>1</v>
      </c>
      <c r="B16" s="116"/>
      <c r="C16" s="116"/>
      <c r="D16" s="116"/>
      <c r="E16" s="116"/>
      <c r="F16" s="116"/>
      <c r="G16" s="125" t="s">
        <v>2</v>
      </c>
      <c r="H16" s="125"/>
      <c r="I16" s="125"/>
      <c r="J16" s="125"/>
      <c r="K16" s="125"/>
      <c r="L16" s="125"/>
    </row>
    <row r="17" spans="1:12" x14ac:dyDescent="0.25">
      <c r="A17" s="139" t="s">
        <v>3</v>
      </c>
      <c r="B17" s="140"/>
      <c r="C17" s="140"/>
      <c r="D17" s="140"/>
      <c r="E17" s="140"/>
      <c r="F17" s="140"/>
      <c r="G17" s="128"/>
      <c r="H17" s="128"/>
      <c r="I17" s="128"/>
      <c r="J17" s="128"/>
      <c r="K17" s="128"/>
      <c r="L17" s="128"/>
    </row>
    <row r="18" spans="1:12" ht="19.149999999999999" customHeight="1" x14ac:dyDescent="0.25">
      <c r="A18" s="115" t="s">
        <v>34</v>
      </c>
      <c r="B18" s="116"/>
      <c r="C18" s="116"/>
      <c r="D18" s="116"/>
      <c r="E18" s="116"/>
      <c r="F18" s="116"/>
      <c r="G18" s="116"/>
      <c r="H18" s="116"/>
      <c r="I18" s="116"/>
      <c r="J18" s="116"/>
      <c r="K18" s="116"/>
      <c r="L18" s="116"/>
    </row>
    <row r="19" spans="1:12" x14ac:dyDescent="0.25">
      <c r="A19" s="129" t="s">
        <v>103</v>
      </c>
      <c r="B19" s="129"/>
      <c r="C19" s="129"/>
      <c r="D19" s="129"/>
      <c r="E19" s="129"/>
      <c r="F19" s="129"/>
      <c r="G19" s="129"/>
      <c r="H19" s="129"/>
      <c r="I19" s="129"/>
      <c r="J19" s="129"/>
      <c r="K19" s="129"/>
      <c r="L19" s="129"/>
    </row>
    <row r="20" spans="1:12"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2" ht="14.45" customHeight="1" x14ac:dyDescent="0.25">
      <c r="A21" s="108" t="s">
        <v>184</v>
      </c>
      <c r="B21" s="109"/>
      <c r="C21" s="109"/>
      <c r="D21" s="109"/>
      <c r="E21" s="109"/>
      <c r="F21" s="109"/>
      <c r="G21" s="109"/>
      <c r="H21" s="109"/>
      <c r="I21" s="109"/>
      <c r="J21" s="109"/>
      <c r="K21" s="109"/>
      <c r="L21" s="110"/>
    </row>
    <row r="22" spans="1:12" ht="15.6" customHeight="1" x14ac:dyDescent="0.25">
      <c r="A22" s="115" t="s">
        <v>4</v>
      </c>
      <c r="B22" s="116"/>
      <c r="C22" s="116"/>
      <c r="D22" s="116"/>
      <c r="E22" s="116"/>
      <c r="F22" s="116"/>
      <c r="G22" s="116"/>
      <c r="H22" s="116"/>
      <c r="I22" s="116"/>
      <c r="J22" s="116"/>
      <c r="K22" s="116"/>
      <c r="L22" s="116"/>
    </row>
    <row r="23" spans="1:12" ht="14.45" customHeight="1" x14ac:dyDescent="0.25">
      <c r="A23" s="144" t="s">
        <v>185</v>
      </c>
      <c r="B23" s="145"/>
      <c r="C23" s="145"/>
      <c r="D23" s="145"/>
      <c r="E23" s="145"/>
      <c r="F23" s="145"/>
      <c r="G23" s="145"/>
      <c r="H23" s="145"/>
      <c r="I23" s="145"/>
      <c r="J23" s="145"/>
      <c r="K23" s="145"/>
      <c r="L23" s="145"/>
    </row>
    <row r="24" spans="1:12" ht="15.6" customHeight="1" x14ac:dyDescent="0.25">
      <c r="A24" s="115" t="s">
        <v>5</v>
      </c>
      <c r="B24" s="116"/>
      <c r="C24" s="116"/>
      <c r="D24" s="116"/>
      <c r="E24" s="116"/>
      <c r="F24" s="116"/>
      <c r="G24" s="116"/>
      <c r="H24" s="116"/>
      <c r="I24" s="116"/>
      <c r="J24" s="116"/>
      <c r="K24" s="116"/>
      <c r="L24" s="116"/>
    </row>
    <row r="25" spans="1:12" ht="34.15" customHeight="1" x14ac:dyDescent="0.25">
      <c r="A25" s="117" t="s">
        <v>186</v>
      </c>
      <c r="B25" s="118"/>
      <c r="C25" s="118"/>
      <c r="D25" s="118"/>
      <c r="E25" s="118"/>
      <c r="F25" s="118"/>
      <c r="G25" s="118"/>
      <c r="H25" s="118"/>
      <c r="I25" s="118"/>
      <c r="J25" s="118"/>
      <c r="K25" s="118"/>
      <c r="L25" s="118"/>
    </row>
    <row r="26" spans="1:12" ht="17.45" customHeight="1" x14ac:dyDescent="0.25">
      <c r="A26" s="111" t="s">
        <v>48</v>
      </c>
      <c r="B26" s="112"/>
      <c r="C26" s="112"/>
      <c r="D26" s="112"/>
      <c r="E26" s="112"/>
      <c r="F26" s="112"/>
      <c r="G26" s="112"/>
      <c r="H26" s="112"/>
      <c r="I26" s="112"/>
      <c r="J26" s="112"/>
      <c r="K26" s="112"/>
      <c r="L26" s="112"/>
    </row>
    <row r="27" spans="1:12" x14ac:dyDescent="0.25">
      <c r="A27" s="64" t="s">
        <v>281</v>
      </c>
      <c r="B27" s="106" t="s">
        <v>292</v>
      </c>
      <c r="C27" s="106"/>
      <c r="D27" s="106"/>
      <c r="E27" s="106"/>
      <c r="F27" s="106"/>
      <c r="G27" s="106"/>
      <c r="H27" s="106"/>
      <c r="I27" s="106"/>
      <c r="J27" s="106"/>
      <c r="K27" s="106"/>
      <c r="L27" s="106"/>
    </row>
    <row r="28" spans="1:12" ht="15.6" customHeight="1" x14ac:dyDescent="0.25">
      <c r="A28" s="115" t="s">
        <v>7</v>
      </c>
      <c r="B28" s="116"/>
      <c r="C28" s="116"/>
      <c r="D28" s="116"/>
      <c r="E28" s="116"/>
      <c r="F28" s="116"/>
      <c r="G28" s="116"/>
      <c r="H28" s="116"/>
      <c r="I28" s="116"/>
      <c r="J28" s="116"/>
      <c r="K28" s="116"/>
      <c r="L28" s="116"/>
    </row>
    <row r="29" spans="1:12" ht="15.6" customHeight="1" x14ac:dyDescent="0.25">
      <c r="A29" s="121" t="s">
        <v>242</v>
      </c>
      <c r="B29" s="121"/>
      <c r="C29" s="121"/>
      <c r="D29" s="121"/>
      <c r="E29" s="121"/>
      <c r="F29" s="121"/>
      <c r="G29" s="163">
        <v>90000</v>
      </c>
      <c r="H29" s="163"/>
      <c r="I29" s="163"/>
      <c r="J29" s="163"/>
      <c r="K29" s="163"/>
      <c r="L29" s="163"/>
    </row>
    <row r="30" spans="1:12" x14ac:dyDescent="0.25">
      <c r="A30" s="121" t="s">
        <v>269</v>
      </c>
      <c r="B30" s="121"/>
      <c r="C30" s="121"/>
      <c r="D30" s="121"/>
      <c r="E30" s="121"/>
      <c r="F30" s="121"/>
      <c r="G30" s="162">
        <f>181*280</f>
        <v>50680</v>
      </c>
      <c r="H30" s="162"/>
      <c r="I30" s="162"/>
      <c r="J30" s="162"/>
      <c r="K30" s="162"/>
      <c r="L30" s="162"/>
    </row>
    <row r="31" spans="1:12" x14ac:dyDescent="0.25">
      <c r="A31" s="119" t="s">
        <v>9</v>
      </c>
      <c r="B31" s="119"/>
      <c r="C31" s="119"/>
      <c r="D31" s="119"/>
      <c r="E31" s="119"/>
      <c r="F31" s="119"/>
      <c r="G31" s="120">
        <f>SUM(G29:L30)</f>
        <v>140680</v>
      </c>
      <c r="H31" s="120"/>
      <c r="I31" s="120"/>
      <c r="J31" s="120"/>
      <c r="K31" s="120"/>
      <c r="L31" s="120"/>
    </row>
    <row r="32" spans="1:12" ht="15.6" customHeight="1" x14ac:dyDescent="0.25">
      <c r="A32" s="115" t="s">
        <v>10</v>
      </c>
      <c r="B32" s="116"/>
      <c r="C32" s="116"/>
      <c r="D32" s="116"/>
      <c r="E32" s="116"/>
      <c r="F32" s="116"/>
      <c r="G32" s="116"/>
      <c r="H32" s="116"/>
      <c r="I32" s="116"/>
      <c r="J32" s="116"/>
      <c r="K32" s="116"/>
      <c r="L32" s="116"/>
    </row>
    <row r="33" spans="1:14" x14ac:dyDescent="0.25">
      <c r="A33" s="17" t="s">
        <v>212</v>
      </c>
      <c r="B33" s="17" t="s">
        <v>210</v>
      </c>
      <c r="C33" s="17">
        <v>2024</v>
      </c>
      <c r="D33" s="17">
        <v>2025</v>
      </c>
      <c r="E33" s="17">
        <v>2026</v>
      </c>
      <c r="F33" s="17">
        <v>2027</v>
      </c>
      <c r="G33" s="17">
        <v>2028</v>
      </c>
      <c r="H33" s="17">
        <v>2029</v>
      </c>
      <c r="I33" s="17">
        <v>2030</v>
      </c>
      <c r="J33" s="17">
        <v>2031</v>
      </c>
      <c r="K33" s="17">
        <v>2032</v>
      </c>
      <c r="L33" s="17">
        <v>2033</v>
      </c>
      <c r="M33" s="17">
        <v>2034</v>
      </c>
      <c r="N33" s="41" t="s">
        <v>215</v>
      </c>
    </row>
    <row r="34" spans="1:14" ht="60" x14ac:dyDescent="0.25">
      <c r="A34" s="37" t="s">
        <v>213</v>
      </c>
      <c r="B34" s="39">
        <v>0.5</v>
      </c>
      <c r="C34" s="38">
        <f>C36*$B$35</f>
        <v>140</v>
      </c>
      <c r="D34" s="38">
        <f t="shared" ref="D34:M34" si="0">D36*$B$35</f>
        <v>7800</v>
      </c>
      <c r="E34" s="38">
        <f t="shared" si="0"/>
        <v>7800</v>
      </c>
      <c r="F34" s="38">
        <f t="shared" si="0"/>
        <v>7800</v>
      </c>
      <c r="G34" s="38">
        <f t="shared" si="0"/>
        <v>7800</v>
      </c>
      <c r="H34" s="38">
        <f t="shared" si="0"/>
        <v>7800</v>
      </c>
      <c r="I34" s="38">
        <f t="shared" si="0"/>
        <v>7800</v>
      </c>
      <c r="J34" s="38">
        <f t="shared" si="0"/>
        <v>7800</v>
      </c>
      <c r="K34" s="38">
        <f t="shared" si="0"/>
        <v>7800</v>
      </c>
      <c r="L34" s="38">
        <f t="shared" si="0"/>
        <v>7800</v>
      </c>
      <c r="M34" s="38">
        <f t="shared" si="0"/>
        <v>0</v>
      </c>
      <c r="N34" s="40">
        <f>SUM(C34:M34)</f>
        <v>70340</v>
      </c>
    </row>
    <row r="35" spans="1:14" ht="45" x14ac:dyDescent="0.25">
      <c r="A35" s="37" t="s">
        <v>211</v>
      </c>
      <c r="B35" s="39">
        <f>1-B34</f>
        <v>0.5</v>
      </c>
      <c r="C35" s="38">
        <f>C36*$B$35</f>
        <v>140</v>
      </c>
      <c r="D35" s="38">
        <f t="shared" ref="D35:M35" si="1">D36*$B$35</f>
        <v>7800</v>
      </c>
      <c r="E35" s="38">
        <f t="shared" si="1"/>
        <v>7800</v>
      </c>
      <c r="F35" s="38">
        <f t="shared" si="1"/>
        <v>7800</v>
      </c>
      <c r="G35" s="38">
        <f t="shared" si="1"/>
        <v>7800</v>
      </c>
      <c r="H35" s="38">
        <f t="shared" si="1"/>
        <v>7800</v>
      </c>
      <c r="I35" s="38">
        <f t="shared" si="1"/>
        <v>7800</v>
      </c>
      <c r="J35" s="38">
        <f t="shared" si="1"/>
        <v>7800</v>
      </c>
      <c r="K35" s="38">
        <f t="shared" si="1"/>
        <v>7800</v>
      </c>
      <c r="L35" s="38">
        <f t="shared" si="1"/>
        <v>7800</v>
      </c>
      <c r="M35" s="38">
        <f t="shared" si="1"/>
        <v>0</v>
      </c>
      <c r="N35" s="40">
        <f>SUM(C35:M35)</f>
        <v>70340</v>
      </c>
    </row>
    <row r="36" spans="1:14" x14ac:dyDescent="0.25">
      <c r="A36" s="130" t="s">
        <v>214</v>
      </c>
      <c r="B36" s="131"/>
      <c r="C36" s="40">
        <f>1*280</f>
        <v>280</v>
      </c>
      <c r="D36" s="40">
        <f>(20*280)+10000</f>
        <v>15600</v>
      </c>
      <c r="E36" s="40">
        <f t="shared" ref="E36:L36" si="2">(20*280)+10000</f>
        <v>15600</v>
      </c>
      <c r="F36" s="40">
        <f t="shared" si="2"/>
        <v>15600</v>
      </c>
      <c r="G36" s="40">
        <f t="shared" si="2"/>
        <v>15600</v>
      </c>
      <c r="H36" s="40">
        <f t="shared" si="2"/>
        <v>15600</v>
      </c>
      <c r="I36" s="40">
        <f t="shared" si="2"/>
        <v>15600</v>
      </c>
      <c r="J36" s="40">
        <f t="shared" si="2"/>
        <v>15600</v>
      </c>
      <c r="K36" s="40">
        <f t="shared" si="2"/>
        <v>15600</v>
      </c>
      <c r="L36" s="40">
        <f t="shared" si="2"/>
        <v>15600</v>
      </c>
      <c r="M36" s="40">
        <v>0</v>
      </c>
      <c r="N36" s="40">
        <f>SUM(C36:M36)</f>
        <v>140680</v>
      </c>
    </row>
    <row r="37" spans="1:14" x14ac:dyDescent="0.25">
      <c r="A37" s="1"/>
      <c r="B37" s="1"/>
      <c r="C37" s="1"/>
      <c r="D37" s="1"/>
      <c r="E37" s="1"/>
      <c r="F37" s="1"/>
      <c r="G37" s="1"/>
      <c r="H37" s="1"/>
      <c r="I37" s="1"/>
      <c r="J37" s="1"/>
      <c r="K37" s="1"/>
      <c r="L37" s="1"/>
    </row>
    <row r="38" spans="1:14" x14ac:dyDescent="0.25">
      <c r="A38" s="1"/>
      <c r="B38" s="1"/>
      <c r="C38" s="1"/>
      <c r="D38" s="1"/>
      <c r="E38" s="1"/>
      <c r="F38" s="1"/>
      <c r="G38" s="1"/>
      <c r="H38" s="1"/>
      <c r="I38" s="1"/>
      <c r="J38" s="1"/>
      <c r="K38" s="1"/>
      <c r="L38" s="1"/>
    </row>
  </sheetData>
  <mergeCells count="39">
    <mergeCell ref="A26:L26"/>
    <mergeCell ref="A19:L19"/>
    <mergeCell ref="A22:L22"/>
    <mergeCell ref="A23:L23"/>
    <mergeCell ref="A24:L24"/>
    <mergeCell ref="A25:L25"/>
    <mergeCell ref="A21:L21"/>
    <mergeCell ref="A9:F9"/>
    <mergeCell ref="A10:L10"/>
    <mergeCell ref="A31:F31"/>
    <mergeCell ref="G31:L31"/>
    <mergeCell ref="A32:L32"/>
    <mergeCell ref="A28:L28"/>
    <mergeCell ref="A30:F30"/>
    <mergeCell ref="G30:L30"/>
    <mergeCell ref="A29:F29"/>
    <mergeCell ref="G29:L29"/>
    <mergeCell ref="A16:F16"/>
    <mergeCell ref="G16:L16"/>
    <mergeCell ref="A17:F17"/>
    <mergeCell ref="G17:L17"/>
    <mergeCell ref="A18:L18"/>
    <mergeCell ref="B27:L27"/>
    <mergeCell ref="A36:B36"/>
    <mergeCell ref="A1:L1"/>
    <mergeCell ref="A2:L2"/>
    <mergeCell ref="A3:L3"/>
    <mergeCell ref="A4:L4"/>
    <mergeCell ref="A5:F5"/>
    <mergeCell ref="G5:L5"/>
    <mergeCell ref="G6:L9"/>
    <mergeCell ref="A15:L15"/>
    <mergeCell ref="A11:L11"/>
    <mergeCell ref="A12:L12"/>
    <mergeCell ref="A13:L13"/>
    <mergeCell ref="A14:L14"/>
    <mergeCell ref="A6:F6"/>
    <mergeCell ref="A7:F7"/>
    <mergeCell ref="A8:F8"/>
  </mergeCells>
  <printOptions horizontalCentered="1"/>
  <pageMargins left="0.70866141732283472" right="0.70866141732283472" top="0.74803149606299213" bottom="0.74803149606299213" header="0.31496062992125984" footer="0.31496062992125984"/>
  <pageSetup paperSize="9" scale="62" fitToHeight="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C980-C932-4074-AD35-ACFAB9B714D5}">
  <sheetPr>
    <tabColor rgb="FF6DB8DD"/>
    <pageSetUpPr fitToPage="1"/>
  </sheetPr>
  <dimension ref="A1:N37"/>
  <sheetViews>
    <sheetView zoomScaleNormal="100" workbookViewId="0">
      <selection activeCell="O7" sqref="O7"/>
    </sheetView>
  </sheetViews>
  <sheetFormatPr baseColWidth="10" defaultRowHeight="15" x14ac:dyDescent="0.25"/>
  <cols>
    <col min="1" max="1" width="12.85546875" bestFit="1" customWidth="1"/>
    <col min="2" max="2" width="5" bestFit="1" customWidth="1"/>
    <col min="3" max="13" width="9.28515625" bestFit="1" customWidth="1"/>
    <col min="14" max="14" width="12.7109375" bestFit="1" customWidth="1"/>
  </cols>
  <sheetData>
    <row r="1" spans="1:12" ht="45" customHeight="1" x14ac:dyDescent="0.25">
      <c r="A1" s="164" t="s">
        <v>189</v>
      </c>
      <c r="B1" s="165"/>
      <c r="C1" s="165"/>
      <c r="D1" s="165"/>
      <c r="E1" s="165"/>
      <c r="F1" s="165"/>
      <c r="G1" s="165"/>
      <c r="H1" s="165"/>
      <c r="I1" s="165"/>
      <c r="J1" s="165"/>
      <c r="K1" s="165"/>
      <c r="L1" s="165"/>
    </row>
    <row r="2" spans="1:12" ht="50.45" customHeight="1" x14ac:dyDescent="0.25">
      <c r="A2" s="164" t="s">
        <v>190</v>
      </c>
      <c r="B2" s="165"/>
      <c r="C2" s="165"/>
      <c r="D2" s="165"/>
      <c r="E2" s="165"/>
      <c r="F2" s="165"/>
      <c r="G2" s="165"/>
      <c r="H2" s="165"/>
      <c r="I2" s="165"/>
      <c r="J2" s="165"/>
      <c r="K2" s="165"/>
      <c r="L2" s="165"/>
    </row>
    <row r="3" spans="1:12" ht="28.9" customHeight="1" x14ac:dyDescent="0.25">
      <c r="A3" s="164" t="s">
        <v>191</v>
      </c>
      <c r="B3" s="165"/>
      <c r="C3" s="165"/>
      <c r="D3" s="165"/>
      <c r="E3" s="165"/>
      <c r="F3" s="165"/>
      <c r="G3" s="165"/>
      <c r="H3" s="165"/>
      <c r="I3" s="165"/>
      <c r="J3" s="165"/>
      <c r="K3" s="165"/>
      <c r="L3" s="165"/>
    </row>
    <row r="4" spans="1:12" ht="15.6" customHeight="1" x14ac:dyDescent="0.25">
      <c r="A4" s="115" t="s">
        <v>155</v>
      </c>
      <c r="B4" s="116"/>
      <c r="C4" s="116"/>
      <c r="D4" s="116"/>
      <c r="E4" s="116"/>
      <c r="F4" s="116"/>
      <c r="G4" s="116"/>
      <c r="H4" s="116"/>
      <c r="I4" s="116"/>
      <c r="J4" s="116"/>
      <c r="K4" s="116"/>
      <c r="L4" s="116"/>
    </row>
    <row r="5" spans="1:12" ht="15.6" customHeight="1" x14ac:dyDescent="0.25">
      <c r="A5" s="137" t="s">
        <v>97</v>
      </c>
      <c r="B5" s="138"/>
      <c r="C5" s="138"/>
      <c r="D5" s="138"/>
      <c r="E5" s="138"/>
      <c r="F5" s="138"/>
      <c r="G5" s="138" t="s">
        <v>150</v>
      </c>
      <c r="H5" s="138"/>
      <c r="I5" s="138"/>
      <c r="J5" s="138"/>
      <c r="K5" s="138"/>
      <c r="L5" s="138"/>
    </row>
    <row r="6" spans="1:12" ht="32.450000000000003" customHeight="1" x14ac:dyDescent="0.25">
      <c r="A6" s="137" t="s">
        <v>98</v>
      </c>
      <c r="B6" s="138"/>
      <c r="C6" s="138"/>
      <c r="D6" s="138"/>
      <c r="E6" s="138"/>
      <c r="F6" s="138"/>
      <c r="G6" s="132"/>
      <c r="H6" s="132"/>
      <c r="I6" s="132"/>
      <c r="J6" s="132"/>
      <c r="K6" s="132"/>
      <c r="L6" s="132"/>
    </row>
    <row r="7" spans="1:12" ht="32.450000000000003" customHeight="1" x14ac:dyDescent="0.25">
      <c r="A7" s="137" t="s">
        <v>99</v>
      </c>
      <c r="B7" s="138"/>
      <c r="C7" s="138"/>
      <c r="D7" s="138"/>
      <c r="E7" s="138"/>
      <c r="F7" s="138"/>
      <c r="G7" s="132"/>
      <c r="H7" s="132"/>
      <c r="I7" s="132"/>
      <c r="J7" s="132"/>
      <c r="K7" s="132"/>
      <c r="L7" s="132"/>
    </row>
    <row r="8" spans="1:12" ht="30" customHeight="1" x14ac:dyDescent="0.25">
      <c r="A8" s="137" t="s">
        <v>100</v>
      </c>
      <c r="B8" s="138"/>
      <c r="C8" s="138"/>
      <c r="D8" s="138"/>
      <c r="E8" s="138"/>
      <c r="F8" s="138"/>
      <c r="G8" s="132"/>
      <c r="H8" s="132"/>
      <c r="I8" s="132"/>
      <c r="J8" s="132"/>
      <c r="K8" s="132"/>
      <c r="L8" s="132"/>
    </row>
    <row r="9" spans="1:12" ht="30" customHeight="1" x14ac:dyDescent="0.25">
      <c r="A9" s="137" t="s">
        <v>101</v>
      </c>
      <c r="B9" s="138"/>
      <c r="C9" s="138"/>
      <c r="D9" s="138"/>
      <c r="E9" s="138"/>
      <c r="F9" s="138"/>
      <c r="G9" s="132"/>
      <c r="H9" s="132"/>
      <c r="I9" s="132"/>
      <c r="J9" s="132"/>
      <c r="K9" s="132"/>
      <c r="L9" s="132"/>
    </row>
    <row r="10" spans="1:12" ht="15.6" customHeight="1" x14ac:dyDescent="0.25">
      <c r="A10" s="115" t="s">
        <v>0</v>
      </c>
      <c r="B10" s="116"/>
      <c r="C10" s="116"/>
      <c r="D10" s="116"/>
      <c r="E10" s="116"/>
      <c r="F10" s="116"/>
      <c r="G10" s="116"/>
      <c r="H10" s="116"/>
      <c r="I10" s="116"/>
      <c r="J10" s="116"/>
      <c r="K10" s="116"/>
      <c r="L10" s="116"/>
    </row>
    <row r="11" spans="1:12" x14ac:dyDescent="0.25">
      <c r="A11" s="117" t="s">
        <v>270</v>
      </c>
      <c r="B11" s="118"/>
      <c r="C11" s="118"/>
      <c r="D11" s="118"/>
      <c r="E11" s="118"/>
      <c r="F11" s="118"/>
      <c r="G11" s="118"/>
      <c r="H11" s="118"/>
      <c r="I11" s="118"/>
      <c r="J11" s="118"/>
      <c r="K11" s="118"/>
      <c r="L11" s="118"/>
    </row>
    <row r="12" spans="1:12" ht="15.6" customHeight="1" x14ac:dyDescent="0.25">
      <c r="A12" s="115" t="s">
        <v>33</v>
      </c>
      <c r="B12" s="116"/>
      <c r="C12" s="116"/>
      <c r="D12" s="116"/>
      <c r="E12" s="116"/>
      <c r="F12" s="116"/>
      <c r="G12" s="116"/>
      <c r="H12" s="116"/>
      <c r="I12" s="116"/>
      <c r="J12" s="116"/>
      <c r="K12" s="116"/>
      <c r="L12" s="116"/>
    </row>
    <row r="13" spans="1:12" ht="85.9" customHeight="1" x14ac:dyDescent="0.25">
      <c r="A13" s="150" t="s">
        <v>138</v>
      </c>
      <c r="B13" s="151"/>
      <c r="C13" s="151"/>
      <c r="D13" s="151"/>
      <c r="E13" s="151"/>
      <c r="F13" s="151"/>
      <c r="G13" s="151"/>
      <c r="H13" s="151"/>
      <c r="I13" s="151"/>
      <c r="J13" s="151"/>
      <c r="K13" s="151"/>
      <c r="L13" s="151"/>
    </row>
    <row r="14" spans="1:12" ht="18.600000000000001" customHeight="1" x14ac:dyDescent="0.25">
      <c r="A14" s="115" t="s">
        <v>75</v>
      </c>
      <c r="B14" s="116"/>
      <c r="C14" s="116"/>
      <c r="D14" s="116"/>
      <c r="E14" s="116"/>
      <c r="F14" s="116"/>
      <c r="G14" s="116"/>
      <c r="H14" s="116"/>
      <c r="I14" s="116"/>
      <c r="J14" s="116"/>
      <c r="K14" s="116"/>
      <c r="L14" s="116"/>
    </row>
    <row r="15" spans="1:12" x14ac:dyDescent="0.25">
      <c r="A15" s="148" t="s">
        <v>93</v>
      </c>
      <c r="B15" s="149"/>
      <c r="C15" s="149"/>
      <c r="D15" s="149"/>
      <c r="E15" s="149"/>
      <c r="F15" s="149"/>
      <c r="G15" s="149"/>
      <c r="H15" s="149"/>
      <c r="I15" s="149"/>
      <c r="J15" s="149"/>
      <c r="K15" s="149"/>
      <c r="L15" s="149"/>
    </row>
    <row r="16" spans="1:12" ht="15.6" customHeight="1" x14ac:dyDescent="0.25">
      <c r="A16" s="115" t="s">
        <v>1</v>
      </c>
      <c r="B16" s="116"/>
      <c r="C16" s="116"/>
      <c r="D16" s="116"/>
      <c r="E16" s="116"/>
      <c r="F16" s="116"/>
      <c r="G16" s="125" t="s">
        <v>2</v>
      </c>
      <c r="H16" s="125"/>
      <c r="I16" s="125"/>
      <c r="J16" s="125"/>
      <c r="K16" s="125"/>
      <c r="L16" s="125"/>
    </row>
    <row r="17" spans="1:14" ht="28.9" customHeight="1" x14ac:dyDescent="0.25">
      <c r="A17" s="139" t="s">
        <v>3</v>
      </c>
      <c r="B17" s="140"/>
      <c r="C17" s="140"/>
      <c r="D17" s="140"/>
      <c r="E17" s="140"/>
      <c r="F17" s="140"/>
      <c r="G17" s="132" t="s">
        <v>102</v>
      </c>
      <c r="H17" s="166"/>
      <c r="I17" s="166"/>
      <c r="J17" s="166"/>
      <c r="K17" s="166"/>
      <c r="L17" s="166"/>
    </row>
    <row r="18" spans="1:14" ht="19.149999999999999" customHeight="1" x14ac:dyDescent="0.25">
      <c r="A18" s="115" t="s">
        <v>34</v>
      </c>
      <c r="B18" s="116"/>
      <c r="C18" s="116"/>
      <c r="D18" s="116"/>
      <c r="E18" s="116"/>
      <c r="F18" s="116"/>
      <c r="G18" s="116"/>
      <c r="H18" s="116"/>
      <c r="I18" s="116"/>
      <c r="J18" s="116"/>
      <c r="K18" s="116"/>
      <c r="L18" s="116"/>
    </row>
    <row r="19" spans="1:14" x14ac:dyDescent="0.25">
      <c r="A19" s="129" t="s">
        <v>103</v>
      </c>
      <c r="B19" s="129"/>
      <c r="C19" s="129"/>
      <c r="D19" s="129"/>
      <c r="E19" s="129"/>
      <c r="F19" s="129"/>
      <c r="G19" s="129"/>
      <c r="H19" s="129"/>
      <c r="I19" s="129"/>
      <c r="J19" s="129"/>
      <c r="K19" s="129"/>
      <c r="L19" s="129"/>
    </row>
    <row r="20" spans="1:14" ht="18.600000000000001" customHeight="1" x14ac:dyDescent="0.25">
      <c r="A20" s="16" t="s">
        <v>35</v>
      </c>
      <c r="B20" s="16" t="s">
        <v>36</v>
      </c>
      <c r="C20" s="16" t="s">
        <v>37</v>
      </c>
      <c r="D20" s="16" t="s">
        <v>38</v>
      </c>
      <c r="E20" s="16" t="s">
        <v>39</v>
      </c>
      <c r="F20" s="16" t="s">
        <v>40</v>
      </c>
      <c r="G20" s="16" t="s">
        <v>41</v>
      </c>
      <c r="H20" s="16" t="s">
        <v>42</v>
      </c>
      <c r="I20" s="16" t="s">
        <v>43</v>
      </c>
      <c r="J20" s="16" t="s">
        <v>44</v>
      </c>
      <c r="K20" s="16" t="s">
        <v>45</v>
      </c>
      <c r="L20" s="16" t="s">
        <v>46</v>
      </c>
    </row>
    <row r="21" spans="1:14" ht="14.45" customHeight="1" x14ac:dyDescent="0.25">
      <c r="A21" s="168" t="s">
        <v>104</v>
      </c>
      <c r="B21" s="169"/>
      <c r="C21" s="169"/>
      <c r="D21" s="169"/>
      <c r="E21" s="169"/>
      <c r="F21" s="169"/>
      <c r="G21" s="169"/>
      <c r="H21" s="169"/>
      <c r="I21" s="169"/>
      <c r="J21" s="169"/>
      <c r="K21" s="169"/>
      <c r="L21" s="170"/>
    </row>
    <row r="22" spans="1:14" ht="15.6" customHeight="1" x14ac:dyDescent="0.25">
      <c r="A22" s="115" t="s">
        <v>4</v>
      </c>
      <c r="B22" s="116"/>
      <c r="C22" s="116"/>
      <c r="D22" s="116"/>
      <c r="E22" s="116"/>
      <c r="F22" s="116"/>
      <c r="G22" s="116"/>
      <c r="H22" s="116"/>
      <c r="I22" s="116"/>
      <c r="J22" s="116"/>
      <c r="K22" s="116"/>
      <c r="L22" s="116"/>
    </row>
    <row r="23" spans="1:14" ht="14.45" customHeight="1" x14ac:dyDescent="0.25">
      <c r="A23" s="113" t="s">
        <v>77</v>
      </c>
      <c r="B23" s="114"/>
      <c r="C23" s="114"/>
      <c r="D23" s="114"/>
      <c r="E23" s="114"/>
      <c r="F23" s="114"/>
      <c r="G23" s="114"/>
      <c r="H23" s="114"/>
      <c r="I23" s="114"/>
      <c r="J23" s="114"/>
      <c r="K23" s="114"/>
      <c r="L23" s="114"/>
    </row>
    <row r="24" spans="1:14" ht="15.6" customHeight="1" x14ac:dyDescent="0.25">
      <c r="A24" s="115" t="s">
        <v>5</v>
      </c>
      <c r="B24" s="116"/>
      <c r="C24" s="116"/>
      <c r="D24" s="116"/>
      <c r="E24" s="116"/>
      <c r="F24" s="116"/>
      <c r="G24" s="116"/>
      <c r="H24" s="116"/>
      <c r="I24" s="116"/>
      <c r="J24" s="116"/>
      <c r="K24" s="116"/>
      <c r="L24" s="116"/>
    </row>
    <row r="25" spans="1:14" ht="42.6" customHeight="1" x14ac:dyDescent="0.25">
      <c r="A25" s="117" t="s">
        <v>192</v>
      </c>
      <c r="B25" s="118"/>
      <c r="C25" s="118"/>
      <c r="D25" s="118"/>
      <c r="E25" s="118"/>
      <c r="F25" s="118"/>
      <c r="G25" s="118"/>
      <c r="H25" s="118"/>
      <c r="I25" s="118"/>
      <c r="J25" s="118"/>
      <c r="K25" s="118"/>
      <c r="L25" s="118"/>
    </row>
    <row r="26" spans="1:14" ht="17.45" customHeight="1" x14ac:dyDescent="0.25">
      <c r="A26" s="111" t="s">
        <v>48</v>
      </c>
      <c r="B26" s="112"/>
      <c r="C26" s="112"/>
      <c r="D26" s="112"/>
      <c r="E26" s="112"/>
      <c r="F26" s="112"/>
      <c r="G26" s="112"/>
      <c r="H26" s="112"/>
      <c r="I26" s="112"/>
      <c r="J26" s="112"/>
      <c r="K26" s="112"/>
      <c r="L26" s="112"/>
    </row>
    <row r="27" spans="1:14" x14ac:dyDescent="0.25">
      <c r="A27" s="64" t="s">
        <v>281</v>
      </c>
      <c r="B27" s="106" t="s">
        <v>293</v>
      </c>
      <c r="C27" s="106"/>
      <c r="D27" s="106"/>
      <c r="E27" s="106"/>
      <c r="F27" s="106"/>
      <c r="G27" s="106"/>
      <c r="H27" s="106"/>
      <c r="I27" s="106"/>
      <c r="J27" s="106"/>
      <c r="K27" s="106"/>
      <c r="L27" s="106"/>
    </row>
    <row r="28" spans="1:14" ht="15.6" customHeight="1" x14ac:dyDescent="0.25">
      <c r="A28" s="115" t="s">
        <v>7</v>
      </c>
      <c r="B28" s="116"/>
      <c r="C28" s="116"/>
      <c r="D28" s="116"/>
      <c r="E28" s="116"/>
      <c r="F28" s="116"/>
      <c r="G28" s="116"/>
      <c r="H28" s="116"/>
      <c r="I28" s="116"/>
      <c r="J28" s="116"/>
      <c r="K28" s="116"/>
      <c r="L28" s="116"/>
    </row>
    <row r="29" spans="1:14" x14ac:dyDescent="0.25">
      <c r="A29" s="121" t="s">
        <v>271</v>
      </c>
      <c r="B29" s="121"/>
      <c r="C29" s="121"/>
      <c r="D29" s="121"/>
      <c r="E29" s="121"/>
      <c r="F29" s="121"/>
      <c r="G29" s="155">
        <f>100*280</f>
        <v>28000</v>
      </c>
      <c r="H29" s="155"/>
      <c r="I29" s="155"/>
      <c r="J29" s="155"/>
      <c r="K29" s="155"/>
      <c r="L29" s="155"/>
    </row>
    <row r="30" spans="1:14" x14ac:dyDescent="0.25">
      <c r="A30" s="119" t="s">
        <v>9</v>
      </c>
      <c r="B30" s="119"/>
      <c r="C30" s="119"/>
      <c r="D30" s="119"/>
      <c r="E30" s="119"/>
      <c r="F30" s="119"/>
      <c r="G30" s="167">
        <f>G29</f>
        <v>28000</v>
      </c>
      <c r="H30" s="167"/>
      <c r="I30" s="167"/>
      <c r="J30" s="167"/>
      <c r="K30" s="167"/>
      <c r="L30" s="167"/>
    </row>
    <row r="31" spans="1:14" ht="15.6" customHeight="1" x14ac:dyDescent="0.25">
      <c r="A31" s="115" t="s">
        <v>10</v>
      </c>
      <c r="B31" s="116"/>
      <c r="C31" s="116"/>
      <c r="D31" s="116"/>
      <c r="E31" s="116"/>
      <c r="F31" s="116"/>
      <c r="G31" s="116"/>
      <c r="H31" s="116"/>
      <c r="I31" s="116"/>
      <c r="J31" s="116"/>
      <c r="K31" s="116"/>
      <c r="L31" s="116"/>
    </row>
    <row r="32" spans="1:14" x14ac:dyDescent="0.25">
      <c r="A32" s="17" t="s">
        <v>212</v>
      </c>
      <c r="B32" s="17" t="s">
        <v>210</v>
      </c>
      <c r="C32" s="17">
        <v>2024</v>
      </c>
      <c r="D32" s="17">
        <v>2025</v>
      </c>
      <c r="E32" s="17">
        <v>2026</v>
      </c>
      <c r="F32" s="17">
        <v>2027</v>
      </c>
      <c r="G32" s="17">
        <v>2028</v>
      </c>
      <c r="H32" s="17">
        <v>2029</v>
      </c>
      <c r="I32" s="17">
        <v>2030</v>
      </c>
      <c r="J32" s="17">
        <v>2031</v>
      </c>
      <c r="K32" s="17">
        <v>2032</v>
      </c>
      <c r="L32" s="17">
        <v>2033</v>
      </c>
      <c r="M32" s="17">
        <v>2034</v>
      </c>
      <c r="N32" s="41" t="s">
        <v>215</v>
      </c>
    </row>
    <row r="33" spans="1:14" ht="60" x14ac:dyDescent="0.25">
      <c r="A33" s="37" t="s">
        <v>213</v>
      </c>
      <c r="B33" s="39">
        <v>0.5</v>
      </c>
      <c r="C33" s="38">
        <f>C35*$B$33</f>
        <v>0</v>
      </c>
      <c r="D33" s="38">
        <f t="shared" ref="D33:M33" si="0">D35*$B$33</f>
        <v>1400</v>
      </c>
      <c r="E33" s="38">
        <f t="shared" si="0"/>
        <v>1400</v>
      </c>
      <c r="F33" s="38">
        <f t="shared" si="0"/>
        <v>1400</v>
      </c>
      <c r="G33" s="38">
        <f t="shared" si="0"/>
        <v>1400</v>
      </c>
      <c r="H33" s="38">
        <f t="shared" si="0"/>
        <v>1400</v>
      </c>
      <c r="I33" s="38">
        <f t="shared" si="0"/>
        <v>1400</v>
      </c>
      <c r="J33" s="38">
        <f t="shared" si="0"/>
        <v>1400</v>
      </c>
      <c r="K33" s="38">
        <f t="shared" si="0"/>
        <v>1400</v>
      </c>
      <c r="L33" s="38">
        <f t="shared" si="0"/>
        <v>1400</v>
      </c>
      <c r="M33" s="38">
        <f t="shared" si="0"/>
        <v>1400</v>
      </c>
      <c r="N33" s="40">
        <f>SUM(C33:M33)</f>
        <v>14000</v>
      </c>
    </row>
    <row r="34" spans="1:14" ht="45" x14ac:dyDescent="0.25">
      <c r="A34" s="37" t="s">
        <v>211</v>
      </c>
      <c r="B34" s="39">
        <f>1-B33</f>
        <v>0.5</v>
      </c>
      <c r="C34" s="38">
        <f>C35*$B$34</f>
        <v>0</v>
      </c>
      <c r="D34" s="38">
        <f t="shared" ref="D34:M34" si="1">D35*$B$34</f>
        <v>1400</v>
      </c>
      <c r="E34" s="38">
        <f t="shared" si="1"/>
        <v>1400</v>
      </c>
      <c r="F34" s="38">
        <f t="shared" si="1"/>
        <v>1400</v>
      </c>
      <c r="G34" s="38">
        <f t="shared" si="1"/>
        <v>1400</v>
      </c>
      <c r="H34" s="38">
        <f t="shared" si="1"/>
        <v>1400</v>
      </c>
      <c r="I34" s="38">
        <f t="shared" si="1"/>
        <v>1400</v>
      </c>
      <c r="J34" s="38">
        <f t="shared" si="1"/>
        <v>1400</v>
      </c>
      <c r="K34" s="38">
        <f t="shared" si="1"/>
        <v>1400</v>
      </c>
      <c r="L34" s="38">
        <f t="shared" si="1"/>
        <v>1400</v>
      </c>
      <c r="M34" s="38">
        <f t="shared" si="1"/>
        <v>1400</v>
      </c>
      <c r="N34" s="40">
        <f>SUM(C34:M34)</f>
        <v>14000</v>
      </c>
    </row>
    <row r="35" spans="1:14" x14ac:dyDescent="0.25">
      <c r="A35" s="130" t="s">
        <v>214</v>
      </c>
      <c r="B35" s="131"/>
      <c r="C35" s="40">
        <v>0</v>
      </c>
      <c r="D35" s="40">
        <f t="shared" ref="D35:M35" si="2">10*280</f>
        <v>2800</v>
      </c>
      <c r="E35" s="40">
        <f t="shared" si="2"/>
        <v>2800</v>
      </c>
      <c r="F35" s="40">
        <f t="shared" si="2"/>
        <v>2800</v>
      </c>
      <c r="G35" s="40">
        <f t="shared" si="2"/>
        <v>2800</v>
      </c>
      <c r="H35" s="40">
        <f t="shared" si="2"/>
        <v>2800</v>
      </c>
      <c r="I35" s="40">
        <f t="shared" si="2"/>
        <v>2800</v>
      </c>
      <c r="J35" s="40">
        <f t="shared" si="2"/>
        <v>2800</v>
      </c>
      <c r="K35" s="40">
        <f t="shared" si="2"/>
        <v>2800</v>
      </c>
      <c r="L35" s="40">
        <f t="shared" si="2"/>
        <v>2800</v>
      </c>
      <c r="M35" s="40">
        <f t="shared" si="2"/>
        <v>2800</v>
      </c>
      <c r="N35" s="40">
        <f>SUM(C35:M35)</f>
        <v>28000</v>
      </c>
    </row>
    <row r="36" spans="1:14" x14ac:dyDescent="0.25">
      <c r="A36" s="1"/>
      <c r="B36" s="1"/>
      <c r="C36" s="1"/>
      <c r="D36" s="1"/>
      <c r="E36" s="1"/>
      <c r="F36" s="1"/>
      <c r="G36" s="1"/>
      <c r="H36" s="1"/>
      <c r="I36" s="1"/>
      <c r="J36" s="1"/>
      <c r="K36" s="1"/>
      <c r="L36" s="1"/>
    </row>
    <row r="37" spans="1:14" x14ac:dyDescent="0.25">
      <c r="A37" s="1"/>
      <c r="B37" s="1"/>
      <c r="C37" s="1"/>
      <c r="D37" s="1"/>
      <c r="E37" s="1"/>
      <c r="F37" s="1"/>
      <c r="G37" s="1"/>
      <c r="H37" s="1"/>
      <c r="I37" s="1"/>
      <c r="J37" s="1"/>
      <c r="K37" s="1"/>
      <c r="L37" s="1"/>
    </row>
  </sheetData>
  <mergeCells count="37">
    <mergeCell ref="A35:B35"/>
    <mergeCell ref="A30:F30"/>
    <mergeCell ref="G30:L30"/>
    <mergeCell ref="A31:L31"/>
    <mergeCell ref="A21:L21"/>
    <mergeCell ref="A28:L28"/>
    <mergeCell ref="A29:F29"/>
    <mergeCell ref="G29:L29"/>
    <mergeCell ref="A22:L22"/>
    <mergeCell ref="A23:L23"/>
    <mergeCell ref="A24:L24"/>
    <mergeCell ref="A25:L25"/>
    <mergeCell ref="A26:L26"/>
    <mergeCell ref="B27:L27"/>
    <mergeCell ref="A19:L19"/>
    <mergeCell ref="A10:L10"/>
    <mergeCell ref="A11:L11"/>
    <mergeCell ref="A12:L12"/>
    <mergeCell ref="A13:L13"/>
    <mergeCell ref="A14:L14"/>
    <mergeCell ref="A15:L15"/>
    <mergeCell ref="A16:F16"/>
    <mergeCell ref="G16:L16"/>
    <mergeCell ref="A17:F17"/>
    <mergeCell ref="G17:L17"/>
    <mergeCell ref="A18:L18"/>
    <mergeCell ref="A1:L1"/>
    <mergeCell ref="A2:L2"/>
    <mergeCell ref="A3:L3"/>
    <mergeCell ref="A4:L4"/>
    <mergeCell ref="A5:F5"/>
    <mergeCell ref="A6:F6"/>
    <mergeCell ref="A7:F7"/>
    <mergeCell ref="A8:F8"/>
    <mergeCell ref="A9:F9"/>
    <mergeCell ref="G5:L5"/>
    <mergeCell ref="G6:L9"/>
  </mergeCells>
  <printOptions horizontalCentered="1"/>
  <pageMargins left="0.70866141732283472" right="0.70866141732283472" top="0.74803149606299213" bottom="0.74803149606299213" header="0.31496062992125984" footer="0.31496062992125984"/>
  <pageSetup paperSize="9" scale="65" fitToHeight="2"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36</vt:i4>
      </vt:variant>
    </vt:vector>
  </HeadingPairs>
  <TitlesOfParts>
    <vt:vector size="36" baseType="lpstr">
      <vt:lpstr>Synthèse fiches actions</vt:lpstr>
      <vt:lpstr>F1.1.A.1</vt:lpstr>
      <vt:lpstr>F1.1.B.1</vt:lpstr>
      <vt:lpstr>F1.1.C.1</vt:lpstr>
      <vt:lpstr>F1.2.1</vt:lpstr>
      <vt:lpstr>F1.2.2</vt:lpstr>
      <vt:lpstr>F1.2.3</vt:lpstr>
      <vt:lpstr>F.1.3.1</vt:lpstr>
      <vt:lpstr>F2.1.1</vt:lpstr>
      <vt:lpstr>F2.2.1</vt:lpstr>
      <vt:lpstr>F2.2.2</vt:lpstr>
      <vt:lpstr>F2.3.1</vt:lpstr>
      <vt:lpstr>F2.3.2</vt:lpstr>
      <vt:lpstr>F2.3.3</vt:lpstr>
      <vt:lpstr>F2.3.4</vt:lpstr>
      <vt:lpstr>F3.1.1</vt:lpstr>
      <vt:lpstr>F3.1.2</vt:lpstr>
      <vt:lpstr>F3.1.3</vt:lpstr>
      <vt:lpstr>F3.2.1</vt:lpstr>
      <vt:lpstr>F4.1.1</vt:lpstr>
      <vt:lpstr>F5.1.1</vt:lpstr>
      <vt:lpstr>F5.2.1</vt:lpstr>
      <vt:lpstr>F5.3.1</vt:lpstr>
      <vt:lpstr>F5.4.1</vt:lpstr>
      <vt:lpstr>F5.5.1</vt:lpstr>
      <vt:lpstr>FPNRDH-1</vt:lpstr>
      <vt:lpstr>FPNRDH-2</vt:lpstr>
      <vt:lpstr>FPNRDH-3</vt:lpstr>
      <vt:lpstr>FCD25-1</vt:lpstr>
      <vt:lpstr>FCD25-2</vt:lpstr>
      <vt:lpstr>FCD15-3</vt:lpstr>
      <vt:lpstr>FFDC25-1</vt:lpstr>
      <vt:lpstr>FFDC25-2</vt:lpstr>
      <vt:lpstr>FFDC25-3</vt:lpstr>
      <vt:lpstr>FFDC25-4</vt:lpstr>
      <vt:lpstr>FFDC25-5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Morgane Beaufils</dc:creator>
  <cp:lastModifiedBy>Communication Epage</cp:lastModifiedBy>
  <cp:lastPrinted>2025-02-13T10:18:35Z</cp:lastPrinted>
  <dcterms:created xsi:type="dcterms:W3CDTF">2024-02-08T07:45:00Z</dcterms:created>
  <dcterms:modified xsi:type="dcterms:W3CDTF">2025-03-17T15:02:56Z</dcterms:modified>
</cp:coreProperties>
</file>